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075" windowHeight="12525" activeTab="0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TBL" sheetId="6" r:id="rId6"/>
    <sheet name="5_2016" sheetId="7" r:id="rId7"/>
  </sheets>
  <definedNames>
    <definedName name="LIST">'TBL'!$B$4:$AX$35</definedName>
  </definedNames>
  <calcPr fullCalcOnLoad="1"/>
</workbook>
</file>

<file path=xl/sharedStrings.xml><?xml version="1.0" encoding="utf-8"?>
<sst xmlns="http://schemas.openxmlformats.org/spreadsheetml/2006/main" count="1209" uniqueCount="229">
  <si>
    <t>1月</t>
  </si>
  <si>
    <t>3月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</si>
  <si>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</si>
  <si>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</si>
  <si>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</si>
  <si>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</si>
  <si>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</si>
  <si>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</si>
  <si>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</si>
  <si>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</si>
  <si>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</si>
  <si>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5月</t>
  </si>
  <si>
    <t>上</t>
  </si>
  <si>
    <t>中</t>
  </si>
  <si>
    <t>下</t>
  </si>
  <si>
    <t>育苗</t>
  </si>
  <si>
    <t>定植</t>
  </si>
  <si>
    <t>収穫</t>
  </si>
  <si>
    <t>作物</t>
  </si>
  <si>
    <t>播種</t>
  </si>
  <si>
    <t>ナス科</t>
  </si>
  <si>
    <t>露地</t>
  </si>
  <si>
    <t>ヒルガオ科</t>
  </si>
  <si>
    <t>三尺ささげ</t>
  </si>
  <si>
    <t>味美菜</t>
  </si>
  <si>
    <t>NO</t>
  </si>
  <si>
    <t>ナス</t>
  </si>
  <si>
    <t>ピーマン</t>
  </si>
  <si>
    <t>タマネギ</t>
  </si>
  <si>
    <t>ニンジン</t>
  </si>
  <si>
    <t>ダイコン</t>
  </si>
  <si>
    <t>ハクサイ</t>
  </si>
  <si>
    <t>キュウリ</t>
  </si>
  <si>
    <t>カボチャ</t>
  </si>
  <si>
    <t>エダマメ</t>
  </si>
  <si>
    <t>サヤインゲン</t>
  </si>
  <si>
    <t>ジャガイモ</t>
  </si>
  <si>
    <t>サツマイモ</t>
  </si>
  <si>
    <t>サトイモ</t>
  </si>
  <si>
    <t>コマツナ</t>
  </si>
  <si>
    <t>ホウレンソウ</t>
  </si>
  <si>
    <t>スイートコーン</t>
  </si>
  <si>
    <t>10a当たり収量
（ｋｇ）</t>
  </si>
  <si>
    <t>1kgあたり価格
（円）</t>
  </si>
  <si>
    <t>10a当たり
労働時間(ｈ）</t>
  </si>
  <si>
    <t>平成22年産秋冬野菜、指定野菜に準ずる野菜等の作付面積、収穫量及び出荷量</t>
  </si>
  <si>
    <t>併載：平成22年産野菜（40品目）の作付面積、収穫量及び出荷量（年間計）</t>
  </si>
  <si>
    <t>http://www.maff.go.jp/j/tokei/kouhyou/sakumotu/sakkyou_yasai/index.html#y1</t>
  </si>
  <si>
    <t>上記資料より栃木県の数値を抽出</t>
  </si>
  <si>
    <t>10a当たり収量：　農林水産省資料</t>
  </si>
  <si>
    <t>補足</t>
  </si>
  <si>
    <t>冬キャベツ</t>
  </si>
  <si>
    <t>冬レタス</t>
  </si>
  <si>
    <t>小松菜の値で代用</t>
  </si>
  <si>
    <t>栃木県のデータが無く茨城県のデータで代用</t>
  </si>
  <si>
    <t>県別データがないため全国平均</t>
  </si>
  <si>
    <t>サヤインゲンのデータで代用</t>
  </si>
  <si>
    <t>冬レタスのデータで代用</t>
  </si>
  <si>
    <t>冬レタスのデータ代用</t>
  </si>
  <si>
    <t>冬キャベツのデータで代用</t>
  </si>
  <si>
    <t>栃木県のデータが無く群馬県のデータで代用</t>
  </si>
  <si>
    <t>別資料から引用</t>
  </si>
  <si>
    <t>1kgあたり価格： 宇都宮中央卸売市場　市場年報（平成２１年）より抜粋</t>
  </si>
  <si>
    <t>栃木県産で出荷時期が該当する月の価格を利用</t>
  </si>
  <si>
    <t>7月(サヤエンドウで代用）</t>
  </si>
  <si>
    <t>12月（コマツナで代用）</t>
  </si>
  <si>
    <t>レタス（夏）</t>
  </si>
  <si>
    <t>レタス（秋）</t>
  </si>
  <si>
    <t>レタス（春）</t>
  </si>
  <si>
    <t>キャベツ（夏）</t>
  </si>
  <si>
    <t>キャベツ（冬）</t>
  </si>
  <si>
    <t>ブロッコリー（冬）</t>
  </si>
  <si>
    <t>面積(a)</t>
  </si>
  <si>
    <t>NO</t>
  </si>
  <si>
    <t>長ネギ（育苗）</t>
  </si>
  <si>
    <t>長ネギ（収穫）</t>
  </si>
  <si>
    <t>育成</t>
  </si>
  <si>
    <t>10a当たり労働時間：</t>
  </si>
  <si>
    <t>資料１</t>
  </si>
  <si>
    <t>資料２</t>
  </si>
  <si>
    <t>長野県HPより</t>
  </si>
  <si>
    <t>http://www.alps.pref.nagano.lg.jp/keiei/mokuji1.htm#3</t>
  </si>
  <si>
    <t>資料３</t>
  </si>
  <si>
    <t>http://www.e-stat.go.jp/SG1/estat/List.do?lid=000001061833</t>
  </si>
  <si>
    <t>農林水産省　品目別経営統計　平成１９年</t>
  </si>
  <si>
    <t>下都賀郡農業振興事務所で入手</t>
  </si>
  <si>
    <t>キャベツと同じ</t>
  </si>
  <si>
    <t>KKD</t>
  </si>
  <si>
    <t>KKD</t>
  </si>
  <si>
    <t>11月（その他ばれいしょで代用）</t>
  </si>
  <si>
    <t>勘と経験と度胸で決定</t>
  </si>
  <si>
    <t>年間時間は一定として、旬別配分は個別に見直し</t>
  </si>
  <si>
    <t>合計</t>
  </si>
  <si>
    <t>科目</t>
  </si>
  <si>
    <t>トマト</t>
  </si>
  <si>
    <t>ミニトマト</t>
  </si>
  <si>
    <t>ミニトマト</t>
  </si>
  <si>
    <t>トマトと同じ</t>
  </si>
  <si>
    <t>パート労働時間</t>
  </si>
  <si>
    <t>労働時間合計</t>
  </si>
  <si>
    <t>農作業計</t>
  </si>
  <si>
    <t>※１</t>
  </si>
  <si>
    <t>出荷は週５日。２時間/１日で計算</t>
  </si>
  <si>
    <t>※２</t>
  </si>
  <si>
    <t>事務作業は毎日１時間で計算</t>
  </si>
  <si>
    <t>出荷（※１）</t>
  </si>
  <si>
    <t>事務（※２）</t>
  </si>
  <si>
    <t>事業主労働時間（※３）</t>
  </si>
  <si>
    <t>※３</t>
  </si>
  <si>
    <t>事業主労働時間は週６日。８時間/１日で計算</t>
  </si>
  <si>
    <t>準備</t>
  </si>
  <si>
    <t>片付け</t>
  </si>
  <si>
    <t>ナス</t>
  </si>
  <si>
    <t>ピーマン</t>
  </si>
  <si>
    <t>タマネギ</t>
  </si>
  <si>
    <t>トマト</t>
  </si>
  <si>
    <t>ニンジン</t>
  </si>
  <si>
    <t>ダイコン</t>
  </si>
  <si>
    <t>ハクサイ</t>
  </si>
  <si>
    <t>キュウリ</t>
  </si>
  <si>
    <t>カボチャ</t>
  </si>
  <si>
    <t>エダマメ</t>
  </si>
  <si>
    <t>サヤインゲン</t>
  </si>
  <si>
    <t>ジャガイモ</t>
  </si>
  <si>
    <t>サツマイモ</t>
  </si>
  <si>
    <t>サトイモ</t>
  </si>
  <si>
    <t>コマツナ</t>
  </si>
  <si>
    <t>ホウレンソウ</t>
  </si>
  <si>
    <t>スイートコーン</t>
  </si>
  <si>
    <t>圃場</t>
  </si>
  <si>
    <t>サトイモ科</t>
  </si>
  <si>
    <t>アブラナ科</t>
  </si>
  <si>
    <t>春まき</t>
  </si>
  <si>
    <t>キク科</t>
  </si>
  <si>
    <t>春まき夏どり</t>
  </si>
  <si>
    <t>ユリ科</t>
  </si>
  <si>
    <t>露地</t>
  </si>
  <si>
    <t>ナス科</t>
  </si>
  <si>
    <t>ウリ科</t>
  </si>
  <si>
    <t>マメ科</t>
  </si>
  <si>
    <t>春作</t>
  </si>
  <si>
    <t>イネ科</t>
  </si>
  <si>
    <t>普通栽培</t>
  </si>
  <si>
    <t>秋まき</t>
  </si>
  <si>
    <t>露地普通</t>
  </si>
  <si>
    <t>夏まき</t>
  </si>
  <si>
    <t>夏まき秋どり</t>
  </si>
  <si>
    <t>セリ科</t>
  </si>
  <si>
    <t>冬どり</t>
  </si>
  <si>
    <t>アカザ科</t>
  </si>
  <si>
    <t>冬まき春どり</t>
  </si>
  <si>
    <t>雨よけ</t>
  </si>
  <si>
    <t>作型</t>
  </si>
  <si>
    <t>時給（円）</t>
  </si>
  <si>
    <t>確認欄</t>
  </si>
  <si>
    <t>露地１</t>
  </si>
  <si>
    <t>ブロッコリー（夏）</t>
  </si>
  <si>
    <t>ハウス１</t>
  </si>
  <si>
    <t>ハウス１</t>
  </si>
  <si>
    <t>露地３</t>
  </si>
  <si>
    <t>露地５</t>
  </si>
  <si>
    <t>露地４</t>
  </si>
  <si>
    <t>露地６</t>
  </si>
  <si>
    <t>露地７</t>
  </si>
  <si>
    <t>10a当たり売上（万円）</t>
  </si>
  <si>
    <t>10a当たり経費（万円）</t>
  </si>
  <si>
    <t>収量
(Kg)</t>
  </si>
  <si>
    <t>単価
(円）</t>
  </si>
  <si>
    <t>売上
(万円)</t>
  </si>
  <si>
    <t>経費
(万円)</t>
  </si>
  <si>
    <t>利益
(万円)</t>
  </si>
  <si>
    <t>労働時間
(h)</t>
  </si>
  <si>
    <t>圃場面積
(a)</t>
  </si>
  <si>
    <t>ハウス育苗</t>
  </si>
  <si>
    <t>ハウス育成</t>
  </si>
  <si>
    <t>【判例】</t>
  </si>
  <si>
    <t>労働力係数</t>
  </si>
  <si>
    <t>収量係数</t>
  </si>
  <si>
    <t>露地８</t>
  </si>
  <si>
    <t>露地９</t>
  </si>
  <si>
    <t>露地２</t>
  </si>
  <si>
    <t>露地１０</t>
  </si>
  <si>
    <t>NO</t>
  </si>
  <si>
    <t>※１</t>
  </si>
  <si>
    <t>※２</t>
  </si>
  <si>
    <t>※３</t>
  </si>
  <si>
    <t>ハウス２</t>
  </si>
  <si>
    <t>ハウス２</t>
  </si>
  <si>
    <t>露地２</t>
  </si>
  <si>
    <t>露地１</t>
  </si>
  <si>
    <t>菜っ葉</t>
  </si>
  <si>
    <t>アブラナ科</t>
  </si>
  <si>
    <t>ハウス</t>
  </si>
  <si>
    <t>ハウス１</t>
  </si>
  <si>
    <t>年度</t>
  </si>
  <si>
    <t>ハウス１2</t>
  </si>
  <si>
    <t>ハウス34</t>
  </si>
  <si>
    <t>ハウス34</t>
  </si>
  <si>
    <t>ハウス12</t>
  </si>
  <si>
    <t>ハウス12</t>
  </si>
  <si>
    <t>※　ハウスは５．４ｘ５０＝２７０を2.5aとして計算</t>
  </si>
  <si>
    <t>イベント：</t>
  </si>
  <si>
    <t>農機具そろえる</t>
  </si>
  <si>
    <t>＜前年度から＞</t>
  </si>
  <si>
    <t>＜今年度＞</t>
  </si>
  <si>
    <t>＜来年度へ＞</t>
  </si>
  <si>
    <t>NO</t>
  </si>
  <si>
    <t>ハウス</t>
  </si>
  <si>
    <t>NO</t>
  </si>
  <si>
    <t>ハウス</t>
  </si>
  <si>
    <t>ハウスを１棟追加（合計２棟）</t>
  </si>
  <si>
    <t>育苗用のハウスを建てる（小さいやつ）</t>
  </si>
  <si>
    <t>露地タ</t>
  </si>
  <si>
    <t>露地タ</t>
  </si>
  <si>
    <t>露地６</t>
  </si>
  <si>
    <t>露地７</t>
  </si>
  <si>
    <t>※前年度の圃場も再利用</t>
  </si>
  <si>
    <t>イベント：</t>
  </si>
  <si>
    <t>NO</t>
  </si>
  <si>
    <t>ハウス</t>
  </si>
  <si>
    <t>ハウス１</t>
  </si>
  <si>
    <t>ハウス２</t>
  </si>
  <si>
    <t>NO</t>
  </si>
  <si>
    <t>ハウス</t>
  </si>
  <si>
    <t>ハウス２棟追加（合計４棟）</t>
  </si>
  <si>
    <t>ハウスを１棟建てる（当初圃場では５０ｍのハウスは建てられないので、３０、もしくは、４０ｍ）</t>
  </si>
  <si>
    <t>状況によっては昨年建てたハウスをつぶして移設</t>
  </si>
  <si>
    <t>翌年にハウスを追加したいので、追加の圃場を借りる</t>
  </si>
  <si>
    <t>パートを雇い出す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</si>
</sst>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;&quot;&quot;"/>
    <numFmt numFmtId="177" formatCode="#,##0.0_ "/>
    <numFmt numFmtId="178" formatCode="#,##0_ "/>
    <numFmt numFmtId="179" formatCode="0.0_ ;[Red]\-0.0\ "/>
    <numFmt numFmtId="180" formatCode="#,##0.0_ ;[Red]\-#,##0.0\ "/>
    <numFmt numFmtId="181" formatCode="#,##0_ ;[Red]\-#,##0\ 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4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7" borderId="2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0" fillId="9" borderId="2" xfId="0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0" fontId="0" fillId="10" borderId="2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177" fontId="0" fillId="0" borderId="4" xfId="0" applyNumberFormat="1" applyBorder="1" applyAlignment="1">
      <alignment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77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77" fontId="0" fillId="0" borderId="7" xfId="0" applyNumberFormat="1" applyBorder="1" applyAlignment="1">
      <alignment vertical="center"/>
    </xf>
    <xf numFmtId="1" fontId="0" fillId="0" borderId="7" xfId="0" applyNumberFormat="1" applyBorder="1" applyAlignment="1">
      <alignment vertical="center"/>
    </xf>
    <xf numFmtId="0" fontId="0" fillId="4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1" fontId="0" fillId="0" borderId="12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5" xfId="0" applyNumberFormat="1" applyBorder="1" applyAlignment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6" xfId="0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7" borderId="6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6" xfId="0" applyNumberFormat="1" applyBorder="1" applyAlignment="1">
      <alignment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7" fontId="0" fillId="0" borderId="17" xfId="0" applyNumberFormat="1" applyBorder="1" applyAlignment="1">
      <alignment vertical="center"/>
    </xf>
    <xf numFmtId="1" fontId="0" fillId="0" borderId="20" xfId="0" applyNumberFormat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1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177" fontId="0" fillId="0" borderId="22" xfId="0" applyNumberFormat="1" applyBorder="1" applyAlignment="1">
      <alignment vertical="center"/>
    </xf>
    <xf numFmtId="1" fontId="0" fillId="0" borderId="25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177" fontId="0" fillId="0" borderId="29" xfId="0" applyNumberFormat="1" applyBorder="1" applyAlignment="1">
      <alignment vertical="center"/>
    </xf>
    <xf numFmtId="1" fontId="0" fillId="0" borderId="30" xfId="0" applyNumberFormat="1" applyBorder="1" applyAlignment="1">
      <alignment vertical="center"/>
    </xf>
    <xf numFmtId="1" fontId="0" fillId="0" borderId="28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" fontId="0" fillId="0" borderId="21" xfId="0" applyNumberFormat="1" applyBorder="1" applyAlignment="1">
      <alignment vertical="center"/>
    </xf>
    <xf numFmtId="1" fontId="0" fillId="0" borderId="22" xfId="0" applyNumberFormat="1" applyBorder="1" applyAlignment="1">
      <alignment vertical="center"/>
    </xf>
    <xf numFmtId="1" fontId="0" fillId="0" borderId="23" xfId="0" applyNumberFormat="1" applyBorder="1" applyAlignment="1">
      <alignment vertical="center"/>
    </xf>
    <xf numFmtId="1" fontId="0" fillId="0" borderId="24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177" fontId="0" fillId="0" borderId="34" xfId="0" applyNumberFormat="1" applyBorder="1" applyAlignment="1">
      <alignment vertical="center"/>
    </xf>
    <xf numFmtId="1" fontId="0" fillId="0" borderId="35" xfId="0" applyNumberFormat="1" applyBorder="1" applyAlignment="1">
      <alignment vertical="center"/>
    </xf>
    <xf numFmtId="1" fontId="0" fillId="0" borderId="33" xfId="0" applyNumberFormat="1" applyBorder="1" applyAlignment="1">
      <alignment vertical="center"/>
    </xf>
    <xf numFmtId="1" fontId="0" fillId="0" borderId="34" xfId="0" applyNumberFormat="1" applyBorder="1" applyAlignment="1">
      <alignment vertical="center"/>
    </xf>
    <xf numFmtId="1" fontId="0" fillId="0" borderId="36" xfId="0" applyNumberFormat="1" applyBorder="1" applyAlignment="1">
      <alignment vertical="center"/>
    </xf>
    <xf numFmtId="1" fontId="0" fillId="0" borderId="37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177" fontId="0" fillId="0" borderId="39" xfId="0" applyNumberFormat="1" applyBorder="1" applyAlignment="1">
      <alignment vertical="center"/>
    </xf>
    <xf numFmtId="1" fontId="0" fillId="0" borderId="40" xfId="0" applyNumberFormat="1" applyBorder="1" applyAlignment="1">
      <alignment vertical="center"/>
    </xf>
    <xf numFmtId="1" fontId="0" fillId="0" borderId="11" xfId="0" applyNumberFormat="1" applyBorder="1" applyAlignment="1">
      <alignment vertical="center"/>
    </xf>
    <xf numFmtId="1" fontId="0" fillId="0" borderId="3" xfId="0" applyNumberFormat="1" applyBorder="1" applyAlignment="1">
      <alignment vertical="center"/>
    </xf>
    <xf numFmtId="1" fontId="0" fillId="0" borderId="4" xfId="0" applyNumberFormat="1" applyBorder="1" applyAlignment="1">
      <alignment vertical="center"/>
    </xf>
    <xf numFmtId="1" fontId="0" fillId="0" borderId="5" xfId="0" applyNumberFormat="1" applyBorder="1" applyAlignment="1">
      <alignment vertical="center"/>
    </xf>
    <xf numFmtId="1" fontId="0" fillId="0" borderId="14" xfId="0" applyNumberFormat="1" applyBorder="1" applyAlignment="1">
      <alignment vertical="center"/>
    </xf>
    <xf numFmtId="1" fontId="0" fillId="0" borderId="9" xfId="0" applyNumberFormat="1" applyBorder="1" applyAlignment="1">
      <alignment vertical="center"/>
    </xf>
    <xf numFmtId="1" fontId="0" fillId="0" borderId="26" xfId="0" applyNumberFormat="1" applyBorder="1" applyAlignment="1">
      <alignment vertical="center"/>
    </xf>
    <xf numFmtId="1" fontId="0" fillId="0" borderId="27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9" fontId="0" fillId="0" borderId="7" xfId="0" applyNumberFormat="1" applyBorder="1" applyAlignment="1">
      <alignment vertical="center"/>
    </xf>
    <xf numFmtId="178" fontId="0" fillId="0" borderId="7" xfId="0" applyNumberFormat="1" applyFill="1" applyBorder="1" applyAlignment="1">
      <alignment vertical="center"/>
    </xf>
    <xf numFmtId="178" fontId="0" fillId="0" borderId="7" xfId="0" applyNumberFormat="1" applyBorder="1" applyAlignment="1">
      <alignment vertical="center"/>
    </xf>
    <xf numFmtId="178" fontId="0" fillId="11" borderId="7" xfId="0" applyNumberFormat="1" applyFill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8" fontId="0" fillId="0" borderId="17" xfId="0" applyNumberFormat="1" applyFill="1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7" borderId="7" xfId="0" applyFill="1" applyBorder="1" applyAlignment="1">
      <alignment vertical="center"/>
    </xf>
    <xf numFmtId="0" fontId="0" fillId="8" borderId="28" xfId="0" applyFill="1" applyBorder="1" applyAlignment="1">
      <alignment horizontal="center" vertical="center"/>
    </xf>
    <xf numFmtId="0" fontId="0" fillId="8" borderId="29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8" borderId="32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4" borderId="41" xfId="0" applyFill="1" applyBorder="1" applyAlignment="1">
      <alignment vertical="center"/>
    </xf>
    <xf numFmtId="180" fontId="0" fillId="0" borderId="41" xfId="0" applyNumberFormat="1" applyBorder="1" applyAlignment="1">
      <alignment vertical="center"/>
    </xf>
    <xf numFmtId="180" fontId="0" fillId="0" borderId="7" xfId="0" applyNumberFormat="1" applyBorder="1" applyAlignment="1">
      <alignment vertical="center"/>
    </xf>
    <xf numFmtId="180" fontId="0" fillId="0" borderId="22" xfId="0" applyNumberFormat="1" applyBorder="1" applyAlignment="1">
      <alignment vertical="center"/>
    </xf>
    <xf numFmtId="180" fontId="0" fillId="0" borderId="17" xfId="0" applyNumberFormat="1" applyBorder="1" applyAlignment="1">
      <alignment vertical="center"/>
    </xf>
    <xf numFmtId="180" fontId="0" fillId="0" borderId="29" xfId="0" applyNumberFormat="1" applyBorder="1" applyAlignment="1">
      <alignment vertical="center"/>
    </xf>
    <xf numFmtId="180" fontId="0" fillId="0" borderId="34" xfId="0" applyNumberFormat="1" applyBorder="1" applyAlignment="1">
      <alignment vertical="center"/>
    </xf>
    <xf numFmtId="180" fontId="0" fillId="0" borderId="4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80" fontId="0" fillId="0" borderId="39" xfId="0" applyNumberFormat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" fontId="0" fillId="0" borderId="38" xfId="0" applyNumberForma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1" fontId="0" fillId="0" borderId="42" xfId="0" applyNumberFormat="1" applyBorder="1" applyAlignment="1">
      <alignment horizontal="center" vertical="center"/>
    </xf>
    <xf numFmtId="1" fontId="0" fillId="0" borderId="43" xfId="0" applyNumberFormat="1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5"/>
  <sheetViews>
    <sheetView tabSelected="1" workbookViewId="0" topLeftCell="A1">
      <pane ySplit="7" topLeftCell="BM8" activePane="bottomLeft" state="frozen"/>
      <selection pane="topLeft" activeCell="A1" sqref="A1"/>
      <selection pane="bottomLeft" activeCell="A25" sqref="A25"/>
    </sheetView>
  </sheetViews>
  <sheetFormatPr defaultColWidth="9.00390625" defaultRowHeight="13.5"/>
  <cols>
    <col min="1" max="1" width="2.875" style="0" customWidth="1"/>
    <col min="2" max="2" width="10.00390625" style="0" customWidth="1"/>
    <col min="4" max="4" width="11.50390625" style="0" bestFit="1" customWidth="1"/>
    <col min="5" max="5" width="3.25390625" style="1" customWidth="1"/>
    <col min="6" max="10" width="7.875" style="0" customWidth="1"/>
    <col min="11" max="13" width="7.875" style="2" customWidth="1"/>
    <col min="14" max="14" width="7.375" style="0" bestFit="1" customWidth="1"/>
    <col min="15" max="15" width="2.875" style="0" customWidth="1"/>
    <col min="16" max="26" width="3.25390625" style="0" customWidth="1"/>
    <col min="27" max="27" width="4.00390625" style="0" customWidth="1"/>
    <col min="28" max="50" width="3.25390625" style="0" customWidth="1"/>
  </cols>
  <sheetData>
    <row r="1" spans="2:7" ht="13.5">
      <c r="B1" s="237" t="s">
        <v>194</v>
      </c>
      <c r="C1" s="236">
        <v>2012</v>
      </c>
      <c r="F1" t="s">
        <v>201</v>
      </c>
      <c r="G1" t="s">
        <v>202</v>
      </c>
    </row>
    <row r="2" spans="2:7" ht="13.5">
      <c r="B2" s="237" t="s">
        <v>177</v>
      </c>
      <c r="C2" s="238">
        <v>0.3</v>
      </c>
      <c r="G2" t="s">
        <v>225</v>
      </c>
    </row>
    <row r="3" spans="2:7" ht="13.5">
      <c r="B3" s="237" t="s">
        <v>176</v>
      </c>
      <c r="C3" s="238">
        <v>3</v>
      </c>
      <c r="G3" t="s">
        <v>211</v>
      </c>
    </row>
    <row r="4" ht="13.5">
      <c r="G4" t="s">
        <v>227</v>
      </c>
    </row>
    <row r="6" spans="1:50" ht="17.25" customHeight="1">
      <c r="A6" s="25"/>
      <c r="B6" s="26"/>
      <c r="C6" s="26"/>
      <c r="D6" s="26"/>
      <c r="E6" s="27"/>
      <c r="F6" s="26"/>
      <c r="G6" s="26"/>
      <c r="H6" s="26"/>
      <c r="I6" s="26"/>
      <c r="J6" s="26"/>
      <c r="K6" s="28"/>
      <c r="L6" s="28"/>
      <c r="M6" s="28"/>
      <c r="N6" s="64"/>
      <c r="O6" s="117" t="s">
        <v>0</v>
      </c>
      <c r="P6" s="118"/>
      <c r="Q6" s="119"/>
      <c r="R6" s="120" t="s">
        <v>10</v>
      </c>
      <c r="S6" s="118"/>
      <c r="T6" s="121"/>
      <c r="U6" s="117" t="s">
        <v>1</v>
      </c>
      <c r="V6" s="118"/>
      <c r="W6" s="119"/>
      <c r="X6" s="120" t="s">
        <v>2</v>
      </c>
      <c r="Y6" s="118"/>
      <c r="Z6" s="121"/>
      <c r="AA6" s="117" t="s">
        <v>11</v>
      </c>
      <c r="AB6" s="118"/>
      <c r="AC6" s="119"/>
      <c r="AD6" s="120" t="s">
        <v>3</v>
      </c>
      <c r="AE6" s="118"/>
      <c r="AF6" s="121"/>
      <c r="AG6" s="117" t="s">
        <v>4</v>
      </c>
      <c r="AH6" s="118"/>
      <c r="AI6" s="119"/>
      <c r="AJ6" s="120" t="s">
        <v>5</v>
      </c>
      <c r="AK6" s="118"/>
      <c r="AL6" s="121"/>
      <c r="AM6" s="117" t="s">
        <v>6</v>
      </c>
      <c r="AN6" s="118"/>
      <c r="AO6" s="119"/>
      <c r="AP6" s="120" t="s">
        <v>7</v>
      </c>
      <c r="AQ6" s="118"/>
      <c r="AR6" s="121"/>
      <c r="AS6" s="117" t="s">
        <v>8</v>
      </c>
      <c r="AT6" s="118"/>
      <c r="AU6" s="119"/>
      <c r="AV6" s="120" t="s">
        <v>9</v>
      </c>
      <c r="AW6" s="118"/>
      <c r="AX6" s="119"/>
    </row>
    <row r="7" spans="1:50" ht="40.5">
      <c r="A7" s="31" t="s">
        <v>206</v>
      </c>
      <c r="B7" s="32" t="s">
        <v>18</v>
      </c>
      <c r="C7" s="32" t="s">
        <v>93</v>
      </c>
      <c r="D7" s="32" t="s">
        <v>152</v>
      </c>
      <c r="E7" s="33"/>
      <c r="F7" s="33" t="s">
        <v>72</v>
      </c>
      <c r="G7" s="33" t="s">
        <v>129</v>
      </c>
      <c r="H7" s="34" t="s">
        <v>172</v>
      </c>
      <c r="I7" s="34" t="s">
        <v>166</v>
      </c>
      <c r="J7" s="34" t="s">
        <v>167</v>
      </c>
      <c r="K7" s="35" t="s">
        <v>168</v>
      </c>
      <c r="L7" s="35" t="s">
        <v>169</v>
      </c>
      <c r="M7" s="35" t="s">
        <v>170</v>
      </c>
      <c r="N7" s="65" t="s">
        <v>171</v>
      </c>
      <c r="O7" s="112" t="s">
        <v>12</v>
      </c>
      <c r="P7" s="113" t="s">
        <v>13</v>
      </c>
      <c r="Q7" s="114" t="s">
        <v>14</v>
      </c>
      <c r="R7" s="115" t="s">
        <v>12</v>
      </c>
      <c r="S7" s="113" t="s">
        <v>13</v>
      </c>
      <c r="T7" s="116" t="s">
        <v>14</v>
      </c>
      <c r="U7" s="112" t="s">
        <v>12</v>
      </c>
      <c r="V7" s="113" t="s">
        <v>13</v>
      </c>
      <c r="W7" s="114" t="s">
        <v>14</v>
      </c>
      <c r="X7" s="115" t="s">
        <v>12</v>
      </c>
      <c r="Y7" s="113" t="s">
        <v>13</v>
      </c>
      <c r="Z7" s="116" t="s">
        <v>14</v>
      </c>
      <c r="AA7" s="112" t="s">
        <v>12</v>
      </c>
      <c r="AB7" s="113" t="s">
        <v>13</v>
      </c>
      <c r="AC7" s="114" t="s">
        <v>14</v>
      </c>
      <c r="AD7" s="115" t="s">
        <v>12</v>
      </c>
      <c r="AE7" s="113" t="s">
        <v>13</v>
      </c>
      <c r="AF7" s="116" t="s">
        <v>14</v>
      </c>
      <c r="AG7" s="112" t="s">
        <v>12</v>
      </c>
      <c r="AH7" s="113" t="s">
        <v>13</v>
      </c>
      <c r="AI7" s="114" t="s">
        <v>14</v>
      </c>
      <c r="AJ7" s="115" t="s">
        <v>12</v>
      </c>
      <c r="AK7" s="113" t="s">
        <v>13</v>
      </c>
      <c r="AL7" s="116" t="s">
        <v>14</v>
      </c>
      <c r="AM7" s="112" t="s">
        <v>12</v>
      </c>
      <c r="AN7" s="113" t="s">
        <v>13</v>
      </c>
      <c r="AO7" s="114" t="s">
        <v>14</v>
      </c>
      <c r="AP7" s="115" t="s">
        <v>12</v>
      </c>
      <c r="AQ7" s="113" t="s">
        <v>13</v>
      </c>
      <c r="AR7" s="116" t="s">
        <v>14</v>
      </c>
      <c r="AS7" s="112" t="s">
        <v>12</v>
      </c>
      <c r="AT7" s="113" t="s">
        <v>13</v>
      </c>
      <c r="AU7" s="114" t="s">
        <v>14</v>
      </c>
      <c r="AV7" s="115" t="s">
        <v>12</v>
      </c>
      <c r="AW7" s="113" t="s">
        <v>13</v>
      </c>
      <c r="AX7" s="114" t="s">
        <v>14</v>
      </c>
    </row>
    <row r="8" spans="1:50" ht="17.25" customHeight="1">
      <c r="A8" s="259" t="s">
        <v>203</v>
      </c>
      <c r="B8" s="31"/>
      <c r="C8" s="32"/>
      <c r="D8" s="32"/>
      <c r="E8" s="33"/>
      <c r="F8" s="32"/>
      <c r="G8" s="32"/>
      <c r="H8" s="32"/>
      <c r="I8" s="32"/>
      <c r="J8" s="32"/>
      <c r="K8" s="37"/>
      <c r="L8" s="239"/>
      <c r="M8" s="239"/>
      <c r="N8" s="66"/>
      <c r="O8" s="247"/>
      <c r="P8" s="248"/>
      <c r="Q8" s="249"/>
      <c r="R8" s="250"/>
      <c r="S8" s="248"/>
      <c r="T8" s="251"/>
      <c r="U8" s="247"/>
      <c r="V8" s="248"/>
      <c r="W8" s="252"/>
      <c r="X8" s="250"/>
      <c r="Y8" s="248"/>
      <c r="Z8" s="251"/>
      <c r="AA8" s="247"/>
      <c r="AB8" s="248"/>
      <c r="AC8" s="252"/>
      <c r="AD8" s="250"/>
      <c r="AE8" s="248"/>
      <c r="AF8" s="251"/>
      <c r="AG8" s="247"/>
      <c r="AH8" s="248"/>
      <c r="AI8" s="252"/>
      <c r="AJ8" s="250"/>
      <c r="AK8" s="248"/>
      <c r="AL8" s="251"/>
      <c r="AM8" s="247"/>
      <c r="AN8" s="248"/>
      <c r="AO8" s="252"/>
      <c r="AP8" s="250"/>
      <c r="AQ8" s="248"/>
      <c r="AR8" s="251"/>
      <c r="AS8" s="247"/>
      <c r="AT8" s="248"/>
      <c r="AU8" s="252"/>
      <c r="AV8" s="250"/>
      <c r="AW8" s="248"/>
      <c r="AX8" s="252"/>
    </row>
    <row r="9" spans="1:50" ht="17.25" customHeight="1">
      <c r="A9" s="31">
        <v>1</v>
      </c>
      <c r="B9" s="32" t="s">
        <v>116</v>
      </c>
      <c r="C9" s="32" t="s">
        <v>147</v>
      </c>
      <c r="D9" s="32" t="s">
        <v>145</v>
      </c>
      <c r="E9" s="33"/>
      <c r="F9" s="32"/>
      <c r="G9" s="32"/>
      <c r="H9" s="32"/>
      <c r="I9" s="32">
        <f>VLOOKUP(B9,LIST,4,FALSE)*F9*0.1*$C$2</f>
        <v>0</v>
      </c>
      <c r="J9" s="32">
        <f>VLOOKUP(B9,LIST,6,FALSE)</f>
        <v>89</v>
      </c>
      <c r="K9" s="37">
        <f>I9*J9/10000</f>
        <v>0</v>
      </c>
      <c r="L9" s="239">
        <f>VLOOKUP(B9,LIST,9,FALSE)*F9/10</f>
        <v>0</v>
      </c>
      <c r="M9" s="239">
        <f>K9-L9</f>
        <v>0</v>
      </c>
      <c r="N9" s="66">
        <f>SUM(O9:AX9)</f>
        <v>0</v>
      </c>
      <c r="O9" s="247"/>
      <c r="P9" s="248"/>
      <c r="Q9" s="252"/>
      <c r="R9" s="250"/>
      <c r="S9" s="248"/>
      <c r="T9" s="251"/>
      <c r="U9" s="247"/>
      <c r="V9" s="248"/>
      <c r="W9" s="252"/>
      <c r="X9" s="250"/>
      <c r="Y9" s="248"/>
      <c r="Z9" s="251"/>
      <c r="AA9" s="247"/>
      <c r="AB9" s="248"/>
      <c r="AC9" s="252"/>
      <c r="AD9" s="250"/>
      <c r="AE9" s="248"/>
      <c r="AF9" s="251"/>
      <c r="AG9" s="247"/>
      <c r="AH9" s="248"/>
      <c r="AI9" s="252"/>
      <c r="AJ9" s="250"/>
      <c r="AK9" s="248"/>
      <c r="AL9" s="251"/>
      <c r="AM9" s="247"/>
      <c r="AN9" s="248"/>
      <c r="AO9" s="252"/>
      <c r="AP9" s="250"/>
      <c r="AQ9" s="248"/>
      <c r="AR9" s="251"/>
      <c r="AS9" s="247"/>
      <c r="AT9" s="248"/>
      <c r="AU9" s="252"/>
      <c r="AV9" s="250"/>
      <c r="AW9" s="248"/>
      <c r="AX9" s="252"/>
    </row>
    <row r="10" spans="1:50" ht="17.25" customHeight="1">
      <c r="A10" s="31">
        <v>2</v>
      </c>
      <c r="B10" s="32" t="s">
        <v>114</v>
      </c>
      <c r="C10" s="32" t="s">
        <v>135</v>
      </c>
      <c r="D10" s="32" t="s">
        <v>136</v>
      </c>
      <c r="E10" s="33"/>
      <c r="F10" s="32"/>
      <c r="G10" s="32"/>
      <c r="H10" s="32"/>
      <c r="I10" s="32">
        <f>VLOOKUP(B10,LIST,4,FALSE)*F10*0.1*$C$2</f>
        <v>0</v>
      </c>
      <c r="J10" s="32">
        <f>VLOOKUP(B10,LIST,6,FALSE)</f>
        <v>98</v>
      </c>
      <c r="K10" s="37">
        <f>I10*J10/10000</f>
        <v>0</v>
      </c>
      <c r="L10" s="239">
        <f>VLOOKUP(B10,LIST,9,FALSE)*F10/10</f>
        <v>0</v>
      </c>
      <c r="M10" s="239">
        <f>K10-L10</f>
        <v>0</v>
      </c>
      <c r="N10" s="66">
        <f>SUM(O10:AX10)</f>
        <v>0</v>
      </c>
      <c r="O10" s="247"/>
      <c r="P10" s="248"/>
      <c r="Q10" s="252"/>
      <c r="R10" s="250"/>
      <c r="S10" s="248"/>
      <c r="T10" s="251"/>
      <c r="U10" s="247"/>
      <c r="V10" s="248"/>
      <c r="W10" s="252"/>
      <c r="X10" s="250"/>
      <c r="Y10" s="248"/>
      <c r="Z10" s="251"/>
      <c r="AA10" s="247"/>
      <c r="AB10" s="248"/>
      <c r="AC10" s="252"/>
      <c r="AD10" s="250"/>
      <c r="AE10" s="248"/>
      <c r="AF10" s="251"/>
      <c r="AG10" s="247"/>
      <c r="AH10" s="248"/>
      <c r="AI10" s="252"/>
      <c r="AJ10" s="250"/>
      <c r="AK10" s="248"/>
      <c r="AL10" s="251"/>
      <c r="AM10" s="247"/>
      <c r="AN10" s="248"/>
      <c r="AO10" s="252"/>
      <c r="AP10" s="250"/>
      <c r="AQ10" s="248"/>
      <c r="AR10" s="251"/>
      <c r="AS10" s="247"/>
      <c r="AT10" s="248"/>
      <c r="AU10" s="252"/>
      <c r="AV10" s="250"/>
      <c r="AW10" s="248"/>
      <c r="AX10" s="252"/>
    </row>
    <row r="11" spans="1:50" ht="17.25" customHeight="1">
      <c r="A11" s="31">
        <v>3</v>
      </c>
      <c r="B11" s="32" t="s">
        <v>127</v>
      </c>
      <c r="C11" s="32" t="s">
        <v>149</v>
      </c>
      <c r="D11" s="32" t="s">
        <v>143</v>
      </c>
      <c r="E11" s="33"/>
      <c r="F11" s="32"/>
      <c r="G11" s="32"/>
      <c r="H11" s="32"/>
      <c r="I11" s="32">
        <f>VLOOKUP(B11,LIST,4,FALSE)*F11*0.1*$C$2</f>
        <v>0</v>
      </c>
      <c r="J11" s="32">
        <f>VLOOKUP(B11,LIST,6,FALSE)</f>
        <v>257</v>
      </c>
      <c r="K11" s="37">
        <f>I11*J11/10000</f>
        <v>0</v>
      </c>
      <c r="L11" s="239">
        <f>VLOOKUP(B11,LIST,9,FALSE)*F11/10</f>
        <v>0</v>
      </c>
      <c r="M11" s="239">
        <f>K11-L11</f>
        <v>0</v>
      </c>
      <c r="N11" s="66">
        <f>SUM(O11:AX11)</f>
        <v>0</v>
      </c>
      <c r="O11" s="247"/>
      <c r="P11" s="248"/>
      <c r="Q11" s="252"/>
      <c r="R11" s="250"/>
      <c r="S11" s="248"/>
      <c r="T11" s="251"/>
      <c r="U11" s="247"/>
      <c r="V11" s="248"/>
      <c r="W11" s="252"/>
      <c r="X11" s="250"/>
      <c r="Y11" s="248"/>
      <c r="Z11" s="251"/>
      <c r="AA11" s="247"/>
      <c r="AB11" s="248"/>
      <c r="AC11" s="252"/>
      <c r="AD11" s="250"/>
      <c r="AE11" s="248"/>
      <c r="AF11" s="251"/>
      <c r="AG11" s="247"/>
      <c r="AH11" s="248"/>
      <c r="AI11" s="252"/>
      <c r="AJ11" s="250"/>
      <c r="AK11" s="248"/>
      <c r="AL11" s="251"/>
      <c r="AM11" s="247"/>
      <c r="AN11" s="248"/>
      <c r="AO11" s="252"/>
      <c r="AP11" s="250"/>
      <c r="AQ11" s="248"/>
      <c r="AR11" s="251"/>
      <c r="AS11" s="247"/>
      <c r="AT11" s="253"/>
      <c r="AU11" s="252"/>
      <c r="AV11" s="250"/>
      <c r="AW11" s="248"/>
      <c r="AX11" s="252"/>
    </row>
    <row r="12" spans="1:50" ht="17.25" customHeight="1">
      <c r="A12" s="31">
        <v>4</v>
      </c>
      <c r="B12" s="32" t="s">
        <v>190</v>
      </c>
      <c r="C12" s="32" t="s">
        <v>191</v>
      </c>
      <c r="D12" s="32" t="s">
        <v>207</v>
      </c>
      <c r="E12" s="33"/>
      <c r="F12" s="32"/>
      <c r="G12" s="32"/>
      <c r="H12" s="32"/>
      <c r="I12" s="32">
        <f>VLOOKUP(B12,LIST,4,FALSE)*F12*0.1*$C$2</f>
        <v>0</v>
      </c>
      <c r="J12" s="32">
        <f>VLOOKUP(B12,LIST,6,FALSE)</f>
        <v>243</v>
      </c>
      <c r="K12" s="37">
        <f>I12*J12/10000</f>
        <v>0</v>
      </c>
      <c r="L12" s="239">
        <f>VLOOKUP(B12,LIST,9,FALSE)*F12/10</f>
        <v>0</v>
      </c>
      <c r="M12" s="239">
        <f>K12-L12</f>
        <v>0</v>
      </c>
      <c r="N12" s="66">
        <f>SUM(O12:AX12)</f>
        <v>0</v>
      </c>
      <c r="O12" s="257"/>
      <c r="P12" s="255"/>
      <c r="Q12" s="258"/>
      <c r="R12" s="254"/>
      <c r="S12" s="255"/>
      <c r="T12" s="256"/>
      <c r="U12" s="257"/>
      <c r="V12" s="255"/>
      <c r="W12" s="258"/>
      <c r="X12" s="254"/>
      <c r="Y12" s="255"/>
      <c r="Z12" s="256"/>
      <c r="AA12" s="257"/>
      <c r="AB12" s="255"/>
      <c r="AC12" s="258"/>
      <c r="AD12" s="254"/>
      <c r="AE12" s="255"/>
      <c r="AF12" s="256"/>
      <c r="AG12" s="257"/>
      <c r="AH12" s="255"/>
      <c r="AI12" s="258"/>
      <c r="AJ12" s="254"/>
      <c r="AK12" s="255"/>
      <c r="AL12" s="256"/>
      <c r="AM12" s="257"/>
      <c r="AN12" s="255"/>
      <c r="AO12" s="258"/>
      <c r="AP12" s="250"/>
      <c r="AQ12" s="248"/>
      <c r="AR12" s="251"/>
      <c r="AS12" s="247"/>
      <c r="AT12" s="248"/>
      <c r="AU12" s="252"/>
      <c r="AV12" s="254"/>
      <c r="AW12" s="255"/>
      <c r="AX12" s="258"/>
    </row>
    <row r="13" spans="1:50" ht="17.25" customHeight="1">
      <c r="A13" s="31">
        <v>5</v>
      </c>
      <c r="B13" s="32" t="s">
        <v>190</v>
      </c>
      <c r="C13" s="32" t="s">
        <v>191</v>
      </c>
      <c r="D13" s="32" t="s">
        <v>207</v>
      </c>
      <c r="E13" s="33"/>
      <c r="F13" s="32"/>
      <c r="G13" s="32"/>
      <c r="H13" s="32"/>
      <c r="I13" s="32">
        <f>VLOOKUP(B13,LIST,4,FALSE)*F13*0.1*$C$2</f>
        <v>0</v>
      </c>
      <c r="J13" s="32">
        <f>VLOOKUP(B13,LIST,6,FALSE)</f>
        <v>243</v>
      </c>
      <c r="K13" s="37">
        <f>I13*J13/10000</f>
        <v>0</v>
      </c>
      <c r="L13" s="239">
        <f>VLOOKUP(B13,LIST,9,FALSE)*F13/10</f>
        <v>0</v>
      </c>
      <c r="M13" s="239">
        <f>K13-L13</f>
        <v>0</v>
      </c>
      <c r="N13" s="66">
        <f>SUM(O13:AX13)</f>
        <v>0</v>
      </c>
      <c r="O13" s="257"/>
      <c r="P13" s="255"/>
      <c r="Q13" s="258"/>
      <c r="R13" s="254"/>
      <c r="S13" s="255"/>
      <c r="T13" s="256"/>
      <c r="U13" s="257"/>
      <c r="V13" s="255"/>
      <c r="W13" s="258"/>
      <c r="X13" s="254"/>
      <c r="Y13" s="255"/>
      <c r="Z13" s="256"/>
      <c r="AA13" s="257"/>
      <c r="AB13" s="255"/>
      <c r="AC13" s="258"/>
      <c r="AD13" s="254"/>
      <c r="AE13" s="255"/>
      <c r="AF13" s="256"/>
      <c r="AG13" s="257"/>
      <c r="AH13" s="255"/>
      <c r="AI13" s="258"/>
      <c r="AJ13" s="254"/>
      <c r="AK13" s="255"/>
      <c r="AL13" s="256"/>
      <c r="AM13" s="257"/>
      <c r="AN13" s="255"/>
      <c r="AO13" s="258"/>
      <c r="AP13" s="250"/>
      <c r="AQ13" s="248"/>
      <c r="AR13" s="251"/>
      <c r="AS13" s="247"/>
      <c r="AT13" s="248"/>
      <c r="AU13" s="252"/>
      <c r="AV13" s="254"/>
      <c r="AW13" s="255"/>
      <c r="AX13" s="258"/>
    </row>
    <row r="14" spans="1:50" ht="17.25" customHeight="1">
      <c r="A14" s="259" t="s">
        <v>204</v>
      </c>
      <c r="B14" s="32"/>
      <c r="C14" s="32"/>
      <c r="D14" s="32"/>
      <c r="E14" s="33"/>
      <c r="F14" s="32"/>
      <c r="G14" s="32"/>
      <c r="H14" s="32"/>
      <c r="I14" s="32"/>
      <c r="J14" s="32"/>
      <c r="K14" s="37"/>
      <c r="L14" s="239"/>
      <c r="M14" s="239"/>
      <c r="N14" s="66"/>
      <c r="O14" s="247"/>
      <c r="P14" s="248"/>
      <c r="Q14" s="252"/>
      <c r="R14" s="250"/>
      <c r="S14" s="248"/>
      <c r="T14" s="251"/>
      <c r="U14" s="247"/>
      <c r="V14" s="248"/>
      <c r="W14" s="252"/>
      <c r="X14" s="250"/>
      <c r="Y14" s="248"/>
      <c r="Z14" s="251"/>
      <c r="AA14" s="247"/>
      <c r="AB14" s="248"/>
      <c r="AC14" s="252"/>
      <c r="AD14" s="250"/>
      <c r="AE14" s="248"/>
      <c r="AF14" s="251"/>
      <c r="AG14" s="247"/>
      <c r="AH14" s="248"/>
      <c r="AI14" s="252"/>
      <c r="AJ14" s="250"/>
      <c r="AK14" s="248"/>
      <c r="AL14" s="251"/>
      <c r="AM14" s="247"/>
      <c r="AN14" s="248"/>
      <c r="AO14" s="252"/>
      <c r="AP14" s="250"/>
      <c r="AQ14" s="248"/>
      <c r="AR14" s="251"/>
      <c r="AS14" s="247"/>
      <c r="AT14" s="248"/>
      <c r="AU14" s="252"/>
      <c r="AV14" s="250"/>
      <c r="AW14" s="248"/>
      <c r="AX14" s="252"/>
    </row>
    <row r="15" spans="1:50" ht="17.25" customHeight="1">
      <c r="A15" s="31">
        <v>1</v>
      </c>
      <c r="B15" s="32" t="s">
        <v>156</v>
      </c>
      <c r="C15" s="32" t="s">
        <v>131</v>
      </c>
      <c r="D15" s="32" t="s">
        <v>132</v>
      </c>
      <c r="E15" s="33"/>
      <c r="F15" s="32"/>
      <c r="G15" s="32"/>
      <c r="H15" s="32"/>
      <c r="I15" s="32">
        <f>VLOOKUP(B15,LIST,4,FALSE)*F15*0.1*$C$2</f>
        <v>0</v>
      </c>
      <c r="J15" s="32">
        <f>VLOOKUP(B15,LIST,6,FALSE)</f>
        <v>278</v>
      </c>
      <c r="K15" s="37">
        <f>I15*J15/10000</f>
        <v>0</v>
      </c>
      <c r="L15" s="239">
        <f>VLOOKUP(B15,LIST,9,FALSE)*F15/10</f>
        <v>0</v>
      </c>
      <c r="M15" s="239">
        <f>K15-L15</f>
        <v>0</v>
      </c>
      <c r="N15" s="66">
        <f>SUM(O15:AX15)</f>
        <v>0</v>
      </c>
      <c r="O15" s="78">
        <f aca="true" t="shared" si="0" ref="O15:X19">VLOOKUP($B15,LIST,COLUMN()-1,FALSE)*$F15*0.1*$C$3</f>
        <v>0</v>
      </c>
      <c r="P15" s="248"/>
      <c r="Q15" s="249"/>
      <c r="R15" s="250"/>
      <c r="S15" s="248"/>
      <c r="T15" s="251"/>
      <c r="U15" s="247"/>
      <c r="V15" s="248"/>
      <c r="W15" s="252"/>
      <c r="X15" s="250"/>
      <c r="Y15" s="248"/>
      <c r="Z15" s="251"/>
      <c r="AA15" s="247"/>
      <c r="AB15" s="248"/>
      <c r="AC15" s="252"/>
      <c r="AD15" s="250"/>
      <c r="AE15" s="248"/>
      <c r="AF15" s="251"/>
      <c r="AG15" s="247"/>
      <c r="AH15" s="248"/>
      <c r="AI15" s="252"/>
      <c r="AJ15" s="250"/>
      <c r="AK15" s="248"/>
      <c r="AL15" s="251"/>
      <c r="AM15" s="247"/>
      <c r="AN15" s="248"/>
      <c r="AO15" s="252"/>
      <c r="AP15" s="250"/>
      <c r="AQ15" s="248"/>
      <c r="AR15" s="251"/>
      <c r="AS15" s="247"/>
      <c r="AT15" s="248"/>
      <c r="AU15" s="252"/>
      <c r="AV15" s="250"/>
      <c r="AW15" s="248"/>
      <c r="AX15" s="252"/>
    </row>
    <row r="16" spans="1:50" ht="18" customHeight="1">
      <c r="A16" s="31">
        <v>2</v>
      </c>
      <c r="B16" s="32" t="s">
        <v>115</v>
      </c>
      <c r="C16" s="32" t="s">
        <v>20</v>
      </c>
      <c r="D16" s="32" t="s">
        <v>151</v>
      </c>
      <c r="E16" s="33"/>
      <c r="F16" s="32">
        <v>1</v>
      </c>
      <c r="G16" s="32" t="s">
        <v>158</v>
      </c>
      <c r="H16" s="32">
        <v>2.5</v>
      </c>
      <c r="I16" s="32">
        <f>VLOOKUP(B16,LIST,4,FALSE)*F16*0.1*$C$2</f>
        <v>300</v>
      </c>
      <c r="J16" s="32">
        <f>VLOOKUP(B16,LIST,6,FALSE)</f>
        <v>194</v>
      </c>
      <c r="K16" s="37">
        <f>I16*J16/10000</f>
        <v>5.82</v>
      </c>
      <c r="L16" s="239">
        <f>VLOOKUP(B16,LIST,9,FALSE)*F16/10</f>
        <v>7.760000000000001</v>
      </c>
      <c r="M16" s="239">
        <f>K16-L16</f>
        <v>-1.9400000000000004</v>
      </c>
      <c r="N16" s="66">
        <f>SUM(O16:AX16)</f>
        <v>182.99999999999991</v>
      </c>
      <c r="O16" s="78">
        <f t="shared" si="0"/>
        <v>0</v>
      </c>
      <c r="P16" s="33">
        <f t="shared" si="0"/>
        <v>0</v>
      </c>
      <c r="Q16" s="36">
        <f t="shared" si="0"/>
        <v>0</v>
      </c>
      <c r="R16" s="69">
        <f t="shared" si="0"/>
        <v>0</v>
      </c>
      <c r="S16" s="33">
        <f t="shared" si="0"/>
        <v>0</v>
      </c>
      <c r="T16" s="88">
        <f t="shared" si="0"/>
        <v>0</v>
      </c>
      <c r="U16" s="100">
        <f t="shared" si="0"/>
        <v>8.4</v>
      </c>
      <c r="V16" s="40">
        <f t="shared" si="0"/>
        <v>4.2</v>
      </c>
      <c r="W16" s="103">
        <f t="shared" si="0"/>
        <v>12.600000000000001</v>
      </c>
      <c r="X16" s="70">
        <f t="shared" si="0"/>
        <v>8.4</v>
      </c>
      <c r="Y16" s="40">
        <f aca="true" t="shared" si="1" ref="Y16:AH19">VLOOKUP($B16,LIST,COLUMN()-1,FALSE)*$F16*0.1*$C$3</f>
        <v>8.4</v>
      </c>
      <c r="Z16" s="89">
        <f t="shared" si="1"/>
        <v>8.4</v>
      </c>
      <c r="AA16" s="99">
        <f t="shared" si="1"/>
        <v>16.200000000000003</v>
      </c>
      <c r="AB16" s="47">
        <f t="shared" si="1"/>
        <v>6</v>
      </c>
      <c r="AC16" s="55">
        <f t="shared" si="1"/>
        <v>7.800000000000001</v>
      </c>
      <c r="AD16" s="74">
        <f t="shared" si="1"/>
        <v>6</v>
      </c>
      <c r="AE16" s="47">
        <f t="shared" si="1"/>
        <v>4.2</v>
      </c>
      <c r="AF16" s="94">
        <f t="shared" si="1"/>
        <v>10.200000000000001</v>
      </c>
      <c r="AG16" s="83">
        <f t="shared" si="1"/>
        <v>7.200000000000001</v>
      </c>
      <c r="AH16" s="43">
        <f t="shared" si="1"/>
        <v>7.200000000000001</v>
      </c>
      <c r="AI16" s="53">
        <f aca="true" t="shared" si="2" ref="AI16:AR19">VLOOKUP($B16,LIST,COLUMN()-1,FALSE)*$F16*0.1*$C$3</f>
        <v>7.200000000000001</v>
      </c>
      <c r="AJ16" s="73">
        <f t="shared" si="2"/>
        <v>7.200000000000001</v>
      </c>
      <c r="AK16" s="43">
        <f t="shared" si="2"/>
        <v>7.200000000000001</v>
      </c>
      <c r="AL16" s="94">
        <f t="shared" si="2"/>
        <v>7.200000000000001</v>
      </c>
      <c r="AM16" s="83">
        <f t="shared" si="2"/>
        <v>7.200000000000001</v>
      </c>
      <c r="AN16" s="43">
        <f t="shared" si="2"/>
        <v>6</v>
      </c>
      <c r="AO16" s="53">
        <f t="shared" si="2"/>
        <v>7.200000000000001</v>
      </c>
      <c r="AP16" s="73">
        <f t="shared" si="2"/>
        <v>4.2</v>
      </c>
      <c r="AQ16" s="43">
        <f t="shared" si="2"/>
        <v>4.2</v>
      </c>
      <c r="AR16" s="94">
        <f t="shared" si="2"/>
        <v>4.2</v>
      </c>
      <c r="AS16" s="107">
        <f aca="true" t="shared" si="3" ref="AS16:AX19">VLOOKUP($B16,LIST,COLUMN()-1,FALSE)*$F16*0.1*$C$3</f>
        <v>0</v>
      </c>
      <c r="AT16" s="45">
        <f t="shared" si="3"/>
        <v>4.800000000000001</v>
      </c>
      <c r="AU16" s="110">
        <f t="shared" si="3"/>
        <v>1.2000000000000002</v>
      </c>
      <c r="AV16" s="69">
        <f t="shared" si="3"/>
        <v>0</v>
      </c>
      <c r="AW16" s="33">
        <f t="shared" si="3"/>
        <v>0</v>
      </c>
      <c r="AX16" s="36">
        <f t="shared" si="3"/>
        <v>0</v>
      </c>
    </row>
    <row r="17" spans="1:50" ht="17.25" customHeight="1">
      <c r="A17" s="31">
        <v>3</v>
      </c>
      <c r="B17" s="32" t="s">
        <v>95</v>
      </c>
      <c r="C17" s="32" t="s">
        <v>20</v>
      </c>
      <c r="D17" s="32" t="s">
        <v>151</v>
      </c>
      <c r="E17" s="33"/>
      <c r="F17" s="32">
        <v>1</v>
      </c>
      <c r="G17" s="32" t="s">
        <v>158</v>
      </c>
      <c r="H17" s="32"/>
      <c r="I17" s="32">
        <f>VLOOKUP(B17,LIST,4,FALSE)*F17*0.1*$C$2</f>
        <v>240</v>
      </c>
      <c r="J17" s="32">
        <f>VLOOKUP(B17,LIST,6,FALSE)</f>
        <v>458</v>
      </c>
      <c r="K17" s="37">
        <f>I17*J17/10000</f>
        <v>10.992</v>
      </c>
      <c r="L17" s="239">
        <f>VLOOKUP(B17,LIST,9,FALSE)*F17/10</f>
        <v>14.656</v>
      </c>
      <c r="M17" s="239">
        <f>K17-L17</f>
        <v>-3.6639999999999997</v>
      </c>
      <c r="N17" s="66">
        <f>SUM(O17:AX17)</f>
        <v>182.99999999999991</v>
      </c>
      <c r="O17" s="78">
        <f t="shared" si="0"/>
        <v>0</v>
      </c>
      <c r="P17" s="33">
        <f t="shared" si="0"/>
        <v>0</v>
      </c>
      <c r="Q17" s="36">
        <f t="shared" si="0"/>
        <v>0</v>
      </c>
      <c r="R17" s="69">
        <f t="shared" si="0"/>
        <v>0</v>
      </c>
      <c r="S17" s="33">
        <f t="shared" si="0"/>
        <v>0</v>
      </c>
      <c r="T17" s="88">
        <f t="shared" si="0"/>
        <v>0</v>
      </c>
      <c r="U17" s="100">
        <f t="shared" si="0"/>
        <v>8.4</v>
      </c>
      <c r="V17" s="40">
        <f t="shared" si="0"/>
        <v>4.2</v>
      </c>
      <c r="W17" s="103">
        <f t="shared" si="0"/>
        <v>12.600000000000001</v>
      </c>
      <c r="X17" s="70">
        <f t="shared" si="0"/>
        <v>8.4</v>
      </c>
      <c r="Y17" s="40">
        <f t="shared" si="1"/>
        <v>8.4</v>
      </c>
      <c r="Z17" s="89">
        <f t="shared" si="1"/>
        <v>8.4</v>
      </c>
      <c r="AA17" s="99">
        <f t="shared" si="1"/>
        <v>16.200000000000003</v>
      </c>
      <c r="AB17" s="47">
        <f t="shared" si="1"/>
        <v>6</v>
      </c>
      <c r="AC17" s="55">
        <f t="shared" si="1"/>
        <v>7.800000000000001</v>
      </c>
      <c r="AD17" s="74">
        <f t="shared" si="1"/>
        <v>6</v>
      </c>
      <c r="AE17" s="47">
        <f t="shared" si="1"/>
        <v>4.2</v>
      </c>
      <c r="AF17" s="94">
        <f t="shared" si="1"/>
        <v>10.200000000000001</v>
      </c>
      <c r="AG17" s="83">
        <f t="shared" si="1"/>
        <v>7.200000000000001</v>
      </c>
      <c r="AH17" s="43">
        <f t="shared" si="1"/>
        <v>7.200000000000001</v>
      </c>
      <c r="AI17" s="53">
        <f t="shared" si="2"/>
        <v>7.200000000000001</v>
      </c>
      <c r="AJ17" s="73">
        <f t="shared" si="2"/>
        <v>7.200000000000001</v>
      </c>
      <c r="AK17" s="43">
        <f t="shared" si="2"/>
        <v>7.200000000000001</v>
      </c>
      <c r="AL17" s="94">
        <f t="shared" si="2"/>
        <v>7.200000000000001</v>
      </c>
      <c r="AM17" s="83">
        <f t="shared" si="2"/>
        <v>7.200000000000001</v>
      </c>
      <c r="AN17" s="43">
        <f t="shared" si="2"/>
        <v>6</v>
      </c>
      <c r="AO17" s="53">
        <f t="shared" si="2"/>
        <v>7.200000000000001</v>
      </c>
      <c r="AP17" s="73">
        <f t="shared" si="2"/>
        <v>4.2</v>
      </c>
      <c r="AQ17" s="43">
        <f t="shared" si="2"/>
        <v>4.2</v>
      </c>
      <c r="AR17" s="94">
        <f t="shared" si="2"/>
        <v>4.2</v>
      </c>
      <c r="AS17" s="107">
        <f t="shared" si="3"/>
        <v>0</v>
      </c>
      <c r="AT17" s="45">
        <f t="shared" si="3"/>
        <v>4.800000000000001</v>
      </c>
      <c r="AU17" s="110">
        <f t="shared" si="3"/>
        <v>1.2000000000000002</v>
      </c>
      <c r="AV17" s="69">
        <f t="shared" si="3"/>
        <v>0</v>
      </c>
      <c r="AW17" s="33">
        <f t="shared" si="3"/>
        <v>0</v>
      </c>
      <c r="AX17" s="36">
        <f t="shared" si="3"/>
        <v>0</v>
      </c>
    </row>
    <row r="18" spans="1:50" ht="17.25" customHeight="1">
      <c r="A18" s="31">
        <v>4</v>
      </c>
      <c r="B18" s="32" t="s">
        <v>121</v>
      </c>
      <c r="C18" s="32" t="s">
        <v>139</v>
      </c>
      <c r="D18" s="32" t="s">
        <v>136</v>
      </c>
      <c r="E18" s="33"/>
      <c r="F18" s="32">
        <v>2</v>
      </c>
      <c r="G18" s="32" t="s">
        <v>180</v>
      </c>
      <c r="H18" s="32">
        <v>2</v>
      </c>
      <c r="I18" s="32">
        <f>VLOOKUP(B18,LIST,4,FALSE)*F18*0.1*$C$2</f>
        <v>47.88</v>
      </c>
      <c r="J18" s="32">
        <f>VLOOKUP(B18,LIST,6,FALSE)</f>
        <v>452</v>
      </c>
      <c r="K18" s="37">
        <f>I18*J18/10000</f>
        <v>2.1641760000000003</v>
      </c>
      <c r="L18" s="239">
        <f>VLOOKUP(B18,LIST,9,FALSE)*F18/10</f>
        <v>2.885568</v>
      </c>
      <c r="M18" s="239">
        <f>K18-L18</f>
        <v>-0.7213919999999998</v>
      </c>
      <c r="N18" s="66">
        <f>SUM(O18:AX18)</f>
        <v>60.00000000000002</v>
      </c>
      <c r="O18" s="78">
        <f t="shared" si="0"/>
        <v>0</v>
      </c>
      <c r="P18" s="33">
        <f t="shared" si="0"/>
        <v>0</v>
      </c>
      <c r="Q18" s="36">
        <f t="shared" si="0"/>
        <v>0</v>
      </c>
      <c r="R18" s="69">
        <f t="shared" si="0"/>
        <v>0</v>
      </c>
      <c r="S18" s="33">
        <f t="shared" si="0"/>
        <v>0</v>
      </c>
      <c r="T18" s="88">
        <f t="shared" si="0"/>
        <v>0</v>
      </c>
      <c r="U18" s="78">
        <f t="shared" si="0"/>
        <v>0</v>
      </c>
      <c r="V18" s="33">
        <f t="shared" si="0"/>
        <v>0</v>
      </c>
      <c r="W18" s="36">
        <f t="shared" si="0"/>
        <v>0</v>
      </c>
      <c r="X18" s="69">
        <f t="shared" si="0"/>
        <v>0</v>
      </c>
      <c r="Y18" s="33">
        <f t="shared" si="1"/>
        <v>0</v>
      </c>
      <c r="Z18" s="92">
        <f t="shared" si="1"/>
        <v>2.4000000000000004</v>
      </c>
      <c r="AA18" s="80">
        <f t="shared" si="1"/>
        <v>3.6000000000000005</v>
      </c>
      <c r="AB18" s="42">
        <f t="shared" si="1"/>
        <v>3.6000000000000005</v>
      </c>
      <c r="AC18" s="46">
        <f t="shared" si="1"/>
        <v>3.6000000000000005</v>
      </c>
      <c r="AD18" s="71">
        <f t="shared" si="1"/>
        <v>3.6000000000000005</v>
      </c>
      <c r="AE18" s="42">
        <f t="shared" si="1"/>
        <v>3.6000000000000005</v>
      </c>
      <c r="AF18" s="91">
        <f t="shared" si="1"/>
        <v>3.6000000000000005</v>
      </c>
      <c r="AG18" s="80">
        <f t="shared" si="1"/>
        <v>3.6000000000000005</v>
      </c>
      <c r="AH18" s="42">
        <f t="shared" si="1"/>
        <v>3.6000000000000005</v>
      </c>
      <c r="AI18" s="53">
        <f t="shared" si="2"/>
        <v>7.200000000000001</v>
      </c>
      <c r="AJ18" s="73">
        <f t="shared" si="2"/>
        <v>7.200000000000001</v>
      </c>
      <c r="AK18" s="43">
        <f t="shared" si="2"/>
        <v>7.200000000000001</v>
      </c>
      <c r="AL18" s="94">
        <f t="shared" si="2"/>
        <v>7.200000000000001</v>
      </c>
      <c r="AM18" s="78">
        <f t="shared" si="2"/>
        <v>0</v>
      </c>
      <c r="AN18" s="33">
        <f t="shared" si="2"/>
        <v>0</v>
      </c>
      <c r="AO18" s="36">
        <f t="shared" si="2"/>
        <v>0</v>
      </c>
      <c r="AP18" s="69">
        <f t="shared" si="2"/>
        <v>0</v>
      </c>
      <c r="AQ18" s="33">
        <f t="shared" si="2"/>
        <v>0</v>
      </c>
      <c r="AR18" s="88">
        <f t="shared" si="2"/>
        <v>0</v>
      </c>
      <c r="AS18" s="78">
        <f t="shared" si="3"/>
        <v>0</v>
      </c>
      <c r="AT18" s="33">
        <f t="shared" si="3"/>
        <v>0</v>
      </c>
      <c r="AU18" s="36">
        <f t="shared" si="3"/>
        <v>0</v>
      </c>
      <c r="AV18" s="69">
        <f t="shared" si="3"/>
        <v>0</v>
      </c>
      <c r="AW18" s="33">
        <f t="shared" si="3"/>
        <v>0</v>
      </c>
      <c r="AX18" s="36">
        <f t="shared" si="3"/>
        <v>0</v>
      </c>
    </row>
    <row r="19" spans="1:50" ht="17.25" customHeight="1">
      <c r="A19" s="31">
        <v>5</v>
      </c>
      <c r="B19" s="32" t="s">
        <v>71</v>
      </c>
      <c r="C19" s="32" t="s">
        <v>131</v>
      </c>
      <c r="D19" s="32" t="s">
        <v>145</v>
      </c>
      <c r="E19" s="33"/>
      <c r="F19" s="32">
        <v>2</v>
      </c>
      <c r="G19" s="32" t="s">
        <v>159</v>
      </c>
      <c r="H19" s="32">
        <v>2</v>
      </c>
      <c r="I19" s="32">
        <f>VLOOKUP(B19,LIST,4,FALSE)*F19*0.1*$C$2</f>
        <v>63</v>
      </c>
      <c r="J19" s="32">
        <f>VLOOKUP(B19,LIST,6,FALSE)</f>
        <v>133</v>
      </c>
      <c r="K19" s="37">
        <f>I19*J19/10000</f>
        <v>0.8379</v>
      </c>
      <c r="L19" s="239">
        <f>VLOOKUP(B19,LIST,9,FALSE)*F19/10</f>
        <v>1.1172</v>
      </c>
      <c r="M19" s="239">
        <f>K19-L19</f>
        <v>-0.2793</v>
      </c>
      <c r="N19" s="66">
        <f>SUM(O19:AX19)</f>
        <v>52.8</v>
      </c>
      <c r="O19" s="78">
        <f t="shared" si="0"/>
        <v>0</v>
      </c>
      <c r="P19" s="33">
        <f t="shared" si="0"/>
        <v>0</v>
      </c>
      <c r="Q19" s="36">
        <f t="shared" si="0"/>
        <v>0</v>
      </c>
      <c r="R19" s="69">
        <f t="shared" si="0"/>
        <v>0</v>
      </c>
      <c r="S19" s="33">
        <f t="shared" si="0"/>
        <v>0</v>
      </c>
      <c r="T19" s="88">
        <f t="shared" si="0"/>
        <v>0</v>
      </c>
      <c r="U19" s="78">
        <f t="shared" si="0"/>
        <v>0</v>
      </c>
      <c r="V19" s="33">
        <f t="shared" si="0"/>
        <v>0</v>
      </c>
      <c r="W19" s="36">
        <f t="shared" si="0"/>
        <v>0</v>
      </c>
      <c r="X19" s="69">
        <f t="shared" si="0"/>
        <v>0</v>
      </c>
      <c r="Y19" s="33">
        <f t="shared" si="1"/>
        <v>0</v>
      </c>
      <c r="Z19" s="88">
        <f t="shared" si="1"/>
        <v>0</v>
      </c>
      <c r="AA19" s="78">
        <f t="shared" si="1"/>
        <v>0</v>
      </c>
      <c r="AB19" s="33">
        <f t="shared" si="1"/>
        <v>0</v>
      </c>
      <c r="AC19" s="36">
        <f t="shared" si="1"/>
        <v>0</v>
      </c>
      <c r="AD19" s="69">
        <f t="shared" si="1"/>
        <v>0</v>
      </c>
      <c r="AE19" s="33">
        <f t="shared" si="1"/>
        <v>0</v>
      </c>
      <c r="AF19" s="88">
        <f t="shared" si="1"/>
        <v>0</v>
      </c>
      <c r="AG19" s="78">
        <f t="shared" si="1"/>
        <v>0</v>
      </c>
      <c r="AH19" s="39">
        <f t="shared" si="1"/>
        <v>4.800000000000001</v>
      </c>
      <c r="AI19" s="49">
        <f t="shared" si="2"/>
        <v>1.2000000000000002</v>
      </c>
      <c r="AJ19" s="96">
        <f t="shared" si="2"/>
        <v>1.2000000000000002</v>
      </c>
      <c r="AK19" s="44">
        <f t="shared" si="2"/>
        <v>1.2000000000000002</v>
      </c>
      <c r="AL19" s="105">
        <f t="shared" si="2"/>
        <v>14.400000000000002</v>
      </c>
      <c r="AM19" s="80">
        <f t="shared" si="2"/>
        <v>2.4000000000000004</v>
      </c>
      <c r="AN19" s="42">
        <f t="shared" si="2"/>
        <v>2.4000000000000004</v>
      </c>
      <c r="AO19" s="46">
        <f t="shared" si="2"/>
        <v>2.4000000000000004</v>
      </c>
      <c r="AP19" s="71">
        <f t="shared" si="2"/>
        <v>2.4000000000000004</v>
      </c>
      <c r="AQ19" s="43">
        <f t="shared" si="2"/>
        <v>3.6000000000000005</v>
      </c>
      <c r="AR19" s="94">
        <f t="shared" si="2"/>
        <v>3.6000000000000005</v>
      </c>
      <c r="AS19" s="83">
        <f t="shared" si="3"/>
        <v>3.6000000000000005</v>
      </c>
      <c r="AT19" s="43">
        <f t="shared" si="3"/>
        <v>2.4000000000000004</v>
      </c>
      <c r="AU19" s="53">
        <f t="shared" si="3"/>
        <v>2.4000000000000004</v>
      </c>
      <c r="AV19" s="73">
        <f t="shared" si="3"/>
        <v>2.4000000000000004</v>
      </c>
      <c r="AW19" s="43">
        <f t="shared" si="3"/>
        <v>2.4000000000000004</v>
      </c>
      <c r="AX19" s="36">
        <f t="shared" si="3"/>
        <v>0</v>
      </c>
    </row>
    <row r="20" spans="1:50" ht="17.25" customHeight="1">
      <c r="A20" s="259" t="s">
        <v>205</v>
      </c>
      <c r="B20" s="32"/>
      <c r="C20" s="32"/>
      <c r="D20" s="32"/>
      <c r="E20" s="33"/>
      <c r="F20" s="32"/>
      <c r="G20" s="32"/>
      <c r="H20" s="32"/>
      <c r="I20" s="32"/>
      <c r="J20" s="32"/>
      <c r="K20" s="37"/>
      <c r="L20" s="239"/>
      <c r="M20" s="239"/>
      <c r="N20" s="66"/>
      <c r="O20" s="78"/>
      <c r="P20" s="33"/>
      <c r="Q20" s="36"/>
      <c r="R20" s="69"/>
      <c r="S20" s="33"/>
      <c r="T20" s="88"/>
      <c r="U20" s="78"/>
      <c r="V20" s="33"/>
      <c r="W20" s="36"/>
      <c r="X20" s="250"/>
      <c r="Y20" s="248"/>
      <c r="Z20" s="251"/>
      <c r="AA20" s="247"/>
      <c r="AB20" s="248"/>
      <c r="AC20" s="252"/>
      <c r="AD20" s="250"/>
      <c r="AE20" s="248"/>
      <c r="AF20" s="251"/>
      <c r="AG20" s="247"/>
      <c r="AH20" s="248"/>
      <c r="AI20" s="252"/>
      <c r="AJ20" s="250"/>
      <c r="AK20" s="248"/>
      <c r="AL20" s="251"/>
      <c r="AM20" s="247"/>
      <c r="AN20" s="248"/>
      <c r="AO20" s="36"/>
      <c r="AP20" s="69"/>
      <c r="AQ20" s="33"/>
      <c r="AR20" s="88"/>
      <c r="AS20" s="78"/>
      <c r="AT20" s="33"/>
      <c r="AU20" s="36"/>
      <c r="AV20" s="69"/>
      <c r="AW20" s="33"/>
      <c r="AX20" s="36"/>
    </row>
    <row r="21" spans="1:50" ht="17.25" customHeight="1">
      <c r="A21" s="31">
        <v>1</v>
      </c>
      <c r="B21" s="32" t="s">
        <v>116</v>
      </c>
      <c r="C21" s="32" t="s">
        <v>147</v>
      </c>
      <c r="D21" s="32" t="s">
        <v>145</v>
      </c>
      <c r="E21" s="33"/>
      <c r="F21" s="32">
        <v>2</v>
      </c>
      <c r="G21" s="32" t="s">
        <v>161</v>
      </c>
      <c r="H21" s="32">
        <v>2</v>
      </c>
      <c r="I21" s="32"/>
      <c r="J21" s="32"/>
      <c r="K21" s="37"/>
      <c r="L21" s="239"/>
      <c r="M21" s="239"/>
      <c r="N21" s="66">
        <f aca="true" t="shared" si="4" ref="N21:N26">SUM(O21:AX21)</f>
        <v>55.80000000000001</v>
      </c>
      <c r="O21" s="247"/>
      <c r="P21" s="248"/>
      <c r="Q21" s="252"/>
      <c r="R21" s="250"/>
      <c r="S21" s="248"/>
      <c r="T21" s="251"/>
      <c r="U21" s="247"/>
      <c r="V21" s="248"/>
      <c r="W21" s="252"/>
      <c r="X21" s="250"/>
      <c r="Y21" s="248"/>
      <c r="Z21" s="251"/>
      <c r="AA21" s="247"/>
      <c r="AB21" s="248"/>
      <c r="AC21" s="252"/>
      <c r="AD21" s="250"/>
      <c r="AE21" s="248"/>
      <c r="AF21" s="251"/>
      <c r="AG21" s="247"/>
      <c r="AH21" s="33">
        <f aca="true" t="shared" si="5" ref="AH21:AQ25">VLOOKUP($B21,LIST,COLUMN()-1,FALSE)*$F21*0.1*$C$3</f>
        <v>0</v>
      </c>
      <c r="AI21" s="36">
        <f t="shared" si="5"/>
        <v>0</v>
      </c>
      <c r="AJ21" s="97">
        <f t="shared" si="5"/>
        <v>4.800000000000001</v>
      </c>
      <c r="AK21" s="42">
        <f t="shared" si="5"/>
        <v>0</v>
      </c>
      <c r="AL21" s="91">
        <f t="shared" si="5"/>
        <v>3</v>
      </c>
      <c r="AM21" s="80">
        <f t="shared" si="5"/>
        <v>0</v>
      </c>
      <c r="AN21" s="42">
        <f t="shared" si="5"/>
        <v>3</v>
      </c>
      <c r="AO21" s="46">
        <f t="shared" si="5"/>
        <v>3</v>
      </c>
      <c r="AP21" s="71">
        <f t="shared" si="5"/>
        <v>3</v>
      </c>
      <c r="AQ21" s="42">
        <f t="shared" si="5"/>
        <v>0</v>
      </c>
      <c r="AR21" s="91">
        <f aca="true" t="shared" si="6" ref="AR21:AX25">VLOOKUP($B21,LIST,COLUMN()-1,FALSE)*$F21*0.1*$C$3</f>
        <v>3</v>
      </c>
      <c r="AS21" s="80">
        <f t="shared" si="6"/>
        <v>0</v>
      </c>
      <c r="AT21" s="43">
        <f t="shared" si="6"/>
        <v>7.200000000000001</v>
      </c>
      <c r="AU21" s="53">
        <f t="shared" si="6"/>
        <v>7.200000000000001</v>
      </c>
      <c r="AV21" s="73">
        <f t="shared" si="6"/>
        <v>7.200000000000001</v>
      </c>
      <c r="AW21" s="43">
        <f t="shared" si="6"/>
        <v>7.200000000000001</v>
      </c>
      <c r="AX21" s="53">
        <f t="shared" si="6"/>
        <v>7.200000000000001</v>
      </c>
    </row>
    <row r="22" spans="1:50" ht="17.25" customHeight="1">
      <c r="A22" s="31">
        <v>2</v>
      </c>
      <c r="B22" s="32" t="s">
        <v>114</v>
      </c>
      <c r="C22" s="32" t="s">
        <v>135</v>
      </c>
      <c r="D22" s="32" t="s">
        <v>136</v>
      </c>
      <c r="E22" s="33"/>
      <c r="F22" s="32">
        <v>2</v>
      </c>
      <c r="G22" s="32" t="s">
        <v>213</v>
      </c>
      <c r="H22" s="32">
        <v>2</v>
      </c>
      <c r="I22" s="32"/>
      <c r="J22" s="32"/>
      <c r="K22" s="37"/>
      <c r="L22" s="239"/>
      <c r="M22" s="239"/>
      <c r="N22" s="66">
        <f t="shared" si="4"/>
        <v>43.800000000000004</v>
      </c>
      <c r="O22" s="247"/>
      <c r="P22" s="248"/>
      <c r="Q22" s="252"/>
      <c r="R22" s="250"/>
      <c r="S22" s="248"/>
      <c r="T22" s="251"/>
      <c r="U22" s="247"/>
      <c r="V22" s="248"/>
      <c r="W22" s="252"/>
      <c r="X22" s="250"/>
      <c r="Y22" s="248"/>
      <c r="Z22" s="251"/>
      <c r="AA22" s="247"/>
      <c r="AB22" s="248"/>
      <c r="AC22" s="252"/>
      <c r="AD22" s="250"/>
      <c r="AE22" s="248"/>
      <c r="AF22" s="251"/>
      <c r="AG22" s="247"/>
      <c r="AH22" s="33">
        <f t="shared" si="5"/>
        <v>0</v>
      </c>
      <c r="AI22" s="36">
        <f t="shared" si="5"/>
        <v>0</v>
      </c>
      <c r="AJ22" s="69">
        <f t="shared" si="5"/>
        <v>0</v>
      </c>
      <c r="AK22" s="33">
        <f t="shared" si="5"/>
        <v>0</v>
      </c>
      <c r="AL22" s="108">
        <f t="shared" si="5"/>
        <v>4.2</v>
      </c>
      <c r="AM22" s="100">
        <f t="shared" si="5"/>
        <v>5.4</v>
      </c>
      <c r="AN22" s="44">
        <f t="shared" si="5"/>
        <v>5.4</v>
      </c>
      <c r="AO22" s="49">
        <f t="shared" si="5"/>
        <v>0</v>
      </c>
      <c r="AP22" s="96">
        <f t="shared" si="5"/>
        <v>3.6000000000000005</v>
      </c>
      <c r="AQ22" s="44">
        <f t="shared" si="5"/>
        <v>0</v>
      </c>
      <c r="AR22" s="90">
        <f t="shared" si="6"/>
        <v>0</v>
      </c>
      <c r="AS22" s="99">
        <f t="shared" si="6"/>
        <v>21</v>
      </c>
      <c r="AT22" s="42">
        <f t="shared" si="6"/>
        <v>0</v>
      </c>
      <c r="AU22" s="46">
        <f t="shared" si="6"/>
        <v>4.2</v>
      </c>
      <c r="AV22" s="71">
        <f t="shared" si="6"/>
        <v>0</v>
      </c>
      <c r="AW22" s="42">
        <f t="shared" si="6"/>
        <v>0</v>
      </c>
      <c r="AX22" s="46">
        <f t="shared" si="6"/>
        <v>0</v>
      </c>
    </row>
    <row r="23" spans="1:50" ht="17.25" customHeight="1">
      <c r="A23" s="31">
        <v>3</v>
      </c>
      <c r="B23" s="32" t="s">
        <v>127</v>
      </c>
      <c r="C23" s="32" t="s">
        <v>149</v>
      </c>
      <c r="D23" s="32" t="s">
        <v>143</v>
      </c>
      <c r="E23" s="33"/>
      <c r="F23" s="32">
        <v>2</v>
      </c>
      <c r="G23" s="32" t="s">
        <v>160</v>
      </c>
      <c r="H23" s="32">
        <v>2</v>
      </c>
      <c r="I23" s="32"/>
      <c r="J23" s="32"/>
      <c r="K23" s="37"/>
      <c r="L23" s="239"/>
      <c r="M23" s="239"/>
      <c r="N23" s="66">
        <f t="shared" si="4"/>
        <v>31.200000000000006</v>
      </c>
      <c r="O23" s="247"/>
      <c r="P23" s="248"/>
      <c r="Q23" s="252"/>
      <c r="R23" s="250"/>
      <c r="S23" s="248"/>
      <c r="T23" s="251"/>
      <c r="U23" s="247"/>
      <c r="V23" s="248"/>
      <c r="W23" s="252"/>
      <c r="X23" s="250"/>
      <c r="Y23" s="248"/>
      <c r="Z23" s="251"/>
      <c r="AA23" s="247"/>
      <c r="AB23" s="248"/>
      <c r="AC23" s="252"/>
      <c r="AD23" s="250"/>
      <c r="AE23" s="248"/>
      <c r="AF23" s="251"/>
      <c r="AG23" s="247"/>
      <c r="AH23" s="33">
        <f t="shared" si="5"/>
        <v>0</v>
      </c>
      <c r="AI23" s="36">
        <f t="shared" si="5"/>
        <v>0</v>
      </c>
      <c r="AJ23" s="69">
        <f t="shared" si="5"/>
        <v>0</v>
      </c>
      <c r="AK23" s="33">
        <f t="shared" si="5"/>
        <v>0</v>
      </c>
      <c r="AL23" s="88">
        <f t="shared" si="5"/>
        <v>0</v>
      </c>
      <c r="AM23" s="78">
        <f t="shared" si="5"/>
        <v>0</v>
      </c>
      <c r="AN23" s="33">
        <f t="shared" si="5"/>
        <v>0</v>
      </c>
      <c r="AO23" s="36">
        <f t="shared" si="5"/>
        <v>0</v>
      </c>
      <c r="AP23" s="97">
        <f t="shared" si="5"/>
        <v>4.800000000000001</v>
      </c>
      <c r="AQ23" s="42">
        <f t="shared" si="5"/>
        <v>2.4000000000000004</v>
      </c>
      <c r="AR23" s="91">
        <f t="shared" si="6"/>
        <v>2.4000000000000004</v>
      </c>
      <c r="AS23" s="80">
        <f t="shared" si="6"/>
        <v>2.4000000000000004</v>
      </c>
      <c r="AT23" s="223">
        <f t="shared" si="6"/>
        <v>2.4000000000000004</v>
      </c>
      <c r="AU23" s="46">
        <f t="shared" si="6"/>
        <v>2.4000000000000004</v>
      </c>
      <c r="AV23" s="73">
        <f t="shared" si="6"/>
        <v>4.800000000000001</v>
      </c>
      <c r="AW23" s="43">
        <f t="shared" si="6"/>
        <v>4.800000000000001</v>
      </c>
      <c r="AX23" s="53">
        <f t="shared" si="6"/>
        <v>4.800000000000001</v>
      </c>
    </row>
    <row r="24" spans="1:50" ht="17.25" customHeight="1">
      <c r="A24" s="31">
        <v>4</v>
      </c>
      <c r="B24" s="32" t="s">
        <v>190</v>
      </c>
      <c r="C24" s="32" t="s">
        <v>191</v>
      </c>
      <c r="D24" s="32" t="s">
        <v>207</v>
      </c>
      <c r="E24" s="33"/>
      <c r="F24" s="32">
        <v>1</v>
      </c>
      <c r="G24" s="32" t="s">
        <v>158</v>
      </c>
      <c r="H24" s="32"/>
      <c r="I24" s="32"/>
      <c r="J24" s="32"/>
      <c r="K24" s="37"/>
      <c r="L24" s="239"/>
      <c r="M24" s="239"/>
      <c r="N24" s="66">
        <f t="shared" si="4"/>
        <v>8.4</v>
      </c>
      <c r="O24" s="257"/>
      <c r="P24" s="255"/>
      <c r="Q24" s="258"/>
      <c r="R24" s="254"/>
      <c r="S24" s="255"/>
      <c r="T24" s="256"/>
      <c r="U24" s="257"/>
      <c r="V24" s="255"/>
      <c r="W24" s="258"/>
      <c r="X24" s="254"/>
      <c r="Y24" s="255"/>
      <c r="Z24" s="256"/>
      <c r="AA24" s="257"/>
      <c r="AB24" s="255"/>
      <c r="AC24" s="258"/>
      <c r="AD24" s="254"/>
      <c r="AE24" s="255"/>
      <c r="AF24" s="256"/>
      <c r="AG24" s="257"/>
      <c r="AH24" s="160">
        <f t="shared" si="5"/>
        <v>0</v>
      </c>
      <c r="AI24" s="230">
        <f t="shared" si="5"/>
        <v>0</v>
      </c>
      <c r="AJ24" s="231">
        <f t="shared" si="5"/>
        <v>0</v>
      </c>
      <c r="AK24" s="160">
        <f t="shared" si="5"/>
        <v>0</v>
      </c>
      <c r="AL24" s="232">
        <f t="shared" si="5"/>
        <v>0</v>
      </c>
      <c r="AM24" s="229">
        <f t="shared" si="5"/>
        <v>0</v>
      </c>
      <c r="AN24" s="160">
        <f t="shared" si="5"/>
        <v>0</v>
      </c>
      <c r="AO24" s="230">
        <f t="shared" si="5"/>
        <v>0</v>
      </c>
      <c r="AP24" s="69">
        <f t="shared" si="5"/>
        <v>0</v>
      </c>
      <c r="AQ24" s="33">
        <f t="shared" si="5"/>
        <v>0</v>
      </c>
      <c r="AR24" s="88">
        <f t="shared" si="6"/>
        <v>0</v>
      </c>
      <c r="AS24" s="78">
        <f t="shared" si="6"/>
        <v>0</v>
      </c>
      <c r="AT24" s="33">
        <f t="shared" si="6"/>
        <v>0</v>
      </c>
      <c r="AU24" s="36">
        <f t="shared" si="6"/>
        <v>0</v>
      </c>
      <c r="AV24" s="233">
        <f t="shared" si="6"/>
        <v>3</v>
      </c>
      <c r="AW24" s="234">
        <f t="shared" si="6"/>
        <v>3</v>
      </c>
      <c r="AX24" s="235">
        <f t="shared" si="6"/>
        <v>2.4000000000000004</v>
      </c>
    </row>
    <row r="25" spans="1:50" ht="17.25" customHeight="1">
      <c r="A25" s="31">
        <v>5</v>
      </c>
      <c r="B25" s="32" t="s">
        <v>190</v>
      </c>
      <c r="C25" s="32" t="s">
        <v>191</v>
      </c>
      <c r="D25" s="32" t="s">
        <v>207</v>
      </c>
      <c r="E25" s="33"/>
      <c r="F25" s="32">
        <v>1</v>
      </c>
      <c r="G25" s="32" t="s">
        <v>158</v>
      </c>
      <c r="H25" s="32"/>
      <c r="I25" s="32"/>
      <c r="J25" s="32"/>
      <c r="K25" s="37"/>
      <c r="L25" s="239"/>
      <c r="M25" s="239"/>
      <c r="N25" s="66">
        <f t="shared" si="4"/>
        <v>8.4</v>
      </c>
      <c r="O25" s="257"/>
      <c r="P25" s="255"/>
      <c r="Q25" s="258"/>
      <c r="R25" s="254"/>
      <c r="S25" s="255"/>
      <c r="T25" s="256"/>
      <c r="U25" s="257"/>
      <c r="V25" s="255"/>
      <c r="W25" s="258"/>
      <c r="X25" s="254"/>
      <c r="Y25" s="255"/>
      <c r="Z25" s="256"/>
      <c r="AA25" s="257"/>
      <c r="AB25" s="255"/>
      <c r="AC25" s="258"/>
      <c r="AD25" s="254"/>
      <c r="AE25" s="255"/>
      <c r="AF25" s="256"/>
      <c r="AG25" s="257"/>
      <c r="AH25" s="160">
        <f t="shared" si="5"/>
        <v>0</v>
      </c>
      <c r="AI25" s="230">
        <f t="shared" si="5"/>
        <v>0</v>
      </c>
      <c r="AJ25" s="231">
        <f t="shared" si="5"/>
        <v>0</v>
      </c>
      <c r="AK25" s="160">
        <f t="shared" si="5"/>
        <v>0</v>
      </c>
      <c r="AL25" s="232">
        <f t="shared" si="5"/>
        <v>0</v>
      </c>
      <c r="AM25" s="229">
        <f t="shared" si="5"/>
        <v>0</v>
      </c>
      <c r="AN25" s="160">
        <f t="shared" si="5"/>
        <v>0</v>
      </c>
      <c r="AO25" s="230">
        <f t="shared" si="5"/>
        <v>0</v>
      </c>
      <c r="AP25" s="69">
        <f t="shared" si="5"/>
        <v>0</v>
      </c>
      <c r="AQ25" s="33">
        <f t="shared" si="5"/>
        <v>0</v>
      </c>
      <c r="AR25" s="88">
        <f t="shared" si="6"/>
        <v>0</v>
      </c>
      <c r="AS25" s="78">
        <f t="shared" si="6"/>
        <v>0</v>
      </c>
      <c r="AT25" s="33">
        <f t="shared" si="6"/>
        <v>0</v>
      </c>
      <c r="AU25" s="36">
        <f t="shared" si="6"/>
        <v>0</v>
      </c>
      <c r="AV25" s="233">
        <f t="shared" si="6"/>
        <v>3</v>
      </c>
      <c r="AW25" s="234">
        <f t="shared" si="6"/>
        <v>3</v>
      </c>
      <c r="AX25" s="235">
        <f t="shared" si="6"/>
        <v>2.4000000000000004</v>
      </c>
    </row>
    <row r="26" spans="1:50" ht="17.25" customHeight="1">
      <c r="A26" s="149"/>
      <c r="B26" s="150" t="s">
        <v>100</v>
      </c>
      <c r="C26" s="150"/>
      <c r="D26" s="150"/>
      <c r="E26" s="151"/>
      <c r="F26" s="150">
        <f>SUM(F9:F25)</f>
        <v>14</v>
      </c>
      <c r="G26" s="150"/>
      <c r="H26" s="150">
        <f>SUM(H9:H25)</f>
        <v>12.5</v>
      </c>
      <c r="I26" s="150"/>
      <c r="J26" s="150"/>
      <c r="K26" s="152">
        <f>SUM(K8:K25)</f>
        <v>19.814076000000004</v>
      </c>
      <c r="L26" s="152">
        <f>SUM(L8:L25)</f>
        <v>26.418768</v>
      </c>
      <c r="M26" s="152">
        <f>SUM(M8:M25)</f>
        <v>-6.604692</v>
      </c>
      <c r="N26" s="153">
        <f t="shared" si="4"/>
        <v>626.3999999999999</v>
      </c>
      <c r="O26" s="154">
        <f aca="true" t="shared" si="7" ref="O26:AX26">SUM(O8:O25)</f>
        <v>0</v>
      </c>
      <c r="P26" s="151">
        <f t="shared" si="7"/>
        <v>0</v>
      </c>
      <c r="Q26" s="155">
        <f t="shared" si="7"/>
        <v>0</v>
      </c>
      <c r="R26" s="156">
        <f t="shared" si="7"/>
        <v>0</v>
      </c>
      <c r="S26" s="151">
        <f t="shared" si="7"/>
        <v>0</v>
      </c>
      <c r="T26" s="157">
        <f t="shared" si="7"/>
        <v>0</v>
      </c>
      <c r="U26" s="154">
        <f t="shared" si="7"/>
        <v>16.8</v>
      </c>
      <c r="V26" s="151">
        <f t="shared" si="7"/>
        <v>8.4</v>
      </c>
      <c r="W26" s="155">
        <f t="shared" si="7"/>
        <v>25.200000000000003</v>
      </c>
      <c r="X26" s="156">
        <f t="shared" si="7"/>
        <v>16.8</v>
      </c>
      <c r="Y26" s="151">
        <f t="shared" si="7"/>
        <v>16.8</v>
      </c>
      <c r="Z26" s="157">
        <f t="shared" si="7"/>
        <v>19.200000000000003</v>
      </c>
      <c r="AA26" s="154">
        <f t="shared" si="7"/>
        <v>36.00000000000001</v>
      </c>
      <c r="AB26" s="151">
        <f t="shared" si="7"/>
        <v>15.600000000000001</v>
      </c>
      <c r="AC26" s="155">
        <f t="shared" si="7"/>
        <v>19.200000000000003</v>
      </c>
      <c r="AD26" s="156">
        <f t="shared" si="7"/>
        <v>15.600000000000001</v>
      </c>
      <c r="AE26" s="151">
        <f t="shared" si="7"/>
        <v>12</v>
      </c>
      <c r="AF26" s="157">
        <f t="shared" si="7"/>
        <v>24.000000000000004</v>
      </c>
      <c r="AG26" s="154">
        <f t="shared" si="7"/>
        <v>18.000000000000004</v>
      </c>
      <c r="AH26" s="151">
        <f t="shared" si="7"/>
        <v>22.800000000000004</v>
      </c>
      <c r="AI26" s="155">
        <f t="shared" si="7"/>
        <v>22.8</v>
      </c>
      <c r="AJ26" s="156">
        <f t="shared" si="7"/>
        <v>27.6</v>
      </c>
      <c r="AK26" s="151">
        <f t="shared" si="7"/>
        <v>22.8</v>
      </c>
      <c r="AL26" s="157">
        <f t="shared" si="7"/>
        <v>43.2</v>
      </c>
      <c r="AM26" s="154">
        <f t="shared" si="7"/>
        <v>22.200000000000003</v>
      </c>
      <c r="AN26" s="151">
        <f t="shared" si="7"/>
        <v>22.799999999999997</v>
      </c>
      <c r="AO26" s="155">
        <f t="shared" si="7"/>
        <v>19.800000000000004</v>
      </c>
      <c r="AP26" s="156">
        <f t="shared" si="7"/>
        <v>22.200000000000003</v>
      </c>
      <c r="AQ26" s="151">
        <f t="shared" si="7"/>
        <v>14.4</v>
      </c>
      <c r="AR26" s="157">
        <f t="shared" si="7"/>
        <v>17.4</v>
      </c>
      <c r="AS26" s="154">
        <f t="shared" si="7"/>
        <v>27</v>
      </c>
      <c r="AT26" s="151">
        <f t="shared" si="7"/>
        <v>21.6</v>
      </c>
      <c r="AU26" s="155">
        <f t="shared" si="7"/>
        <v>18.6</v>
      </c>
      <c r="AV26" s="156">
        <f t="shared" si="7"/>
        <v>20.400000000000002</v>
      </c>
      <c r="AW26" s="151">
        <f t="shared" si="7"/>
        <v>20.400000000000002</v>
      </c>
      <c r="AX26" s="155">
        <f t="shared" si="7"/>
        <v>16.800000000000004</v>
      </c>
    </row>
    <row r="27" spans="1:50" ht="7.5" customHeight="1">
      <c r="A27" s="122"/>
      <c r="B27" s="123"/>
      <c r="C27" s="123"/>
      <c r="D27" s="123"/>
      <c r="E27" s="113"/>
      <c r="F27" s="123"/>
      <c r="G27" s="123"/>
      <c r="H27" s="123"/>
      <c r="I27" s="123"/>
      <c r="J27" s="123"/>
      <c r="K27" s="124"/>
      <c r="L27" s="241"/>
      <c r="M27" s="241"/>
      <c r="N27" s="125"/>
      <c r="O27" s="144"/>
      <c r="P27" s="145"/>
      <c r="Q27" s="146"/>
      <c r="R27" s="147"/>
      <c r="S27" s="145"/>
      <c r="T27" s="148"/>
      <c r="U27" s="144"/>
      <c r="V27" s="145"/>
      <c r="W27" s="146"/>
      <c r="X27" s="147"/>
      <c r="Y27" s="145"/>
      <c r="Z27" s="148"/>
      <c r="AA27" s="144"/>
      <c r="AB27" s="145"/>
      <c r="AC27" s="146"/>
      <c r="AD27" s="147"/>
      <c r="AE27" s="145"/>
      <c r="AF27" s="148"/>
      <c r="AG27" s="144"/>
      <c r="AH27" s="145"/>
      <c r="AI27" s="146"/>
      <c r="AJ27" s="147"/>
      <c r="AK27" s="145"/>
      <c r="AL27" s="148"/>
      <c r="AM27" s="144"/>
      <c r="AN27" s="145"/>
      <c r="AO27" s="146"/>
      <c r="AP27" s="147"/>
      <c r="AQ27" s="145"/>
      <c r="AR27" s="148"/>
      <c r="AS27" s="144"/>
      <c r="AT27" s="145"/>
      <c r="AU27" s="146"/>
      <c r="AV27" s="147"/>
      <c r="AW27" s="145"/>
      <c r="AX27" s="146"/>
    </row>
    <row r="28" spans="1:50" ht="17.25" customHeight="1">
      <c r="A28" s="31"/>
      <c r="B28" s="32" t="s">
        <v>105</v>
      </c>
      <c r="C28" s="32"/>
      <c r="D28" s="32"/>
      <c r="E28" s="33"/>
      <c r="F28" s="32"/>
      <c r="G28" s="32"/>
      <c r="H28" s="32"/>
      <c r="I28" s="32"/>
      <c r="J28" s="32"/>
      <c r="K28" s="37"/>
      <c r="L28" s="239"/>
      <c r="M28" s="239"/>
      <c r="N28" s="66">
        <f>SUM(O28:AX28)</f>
        <v>504</v>
      </c>
      <c r="O28" s="85">
        <v>14</v>
      </c>
      <c r="P28" s="56">
        <v>14</v>
      </c>
      <c r="Q28" s="57">
        <v>14</v>
      </c>
      <c r="R28" s="75">
        <v>14</v>
      </c>
      <c r="S28" s="56">
        <v>14</v>
      </c>
      <c r="T28" s="95">
        <v>14</v>
      </c>
      <c r="U28" s="85">
        <v>14</v>
      </c>
      <c r="V28" s="56">
        <v>14</v>
      </c>
      <c r="W28" s="57">
        <v>14</v>
      </c>
      <c r="X28" s="75">
        <v>14</v>
      </c>
      <c r="Y28" s="56">
        <v>14</v>
      </c>
      <c r="Z28" s="95">
        <v>14</v>
      </c>
      <c r="AA28" s="85">
        <v>14</v>
      </c>
      <c r="AB28" s="56">
        <v>14</v>
      </c>
      <c r="AC28" s="57">
        <v>14</v>
      </c>
      <c r="AD28" s="75">
        <v>14</v>
      </c>
      <c r="AE28" s="56">
        <v>14</v>
      </c>
      <c r="AF28" s="95">
        <v>14</v>
      </c>
      <c r="AG28" s="85">
        <v>14</v>
      </c>
      <c r="AH28" s="56">
        <v>14</v>
      </c>
      <c r="AI28" s="57">
        <v>14</v>
      </c>
      <c r="AJ28" s="75">
        <v>14</v>
      </c>
      <c r="AK28" s="56">
        <v>14</v>
      </c>
      <c r="AL28" s="95">
        <v>14</v>
      </c>
      <c r="AM28" s="85">
        <v>14</v>
      </c>
      <c r="AN28" s="56">
        <v>14</v>
      </c>
      <c r="AO28" s="57">
        <v>14</v>
      </c>
      <c r="AP28" s="75">
        <v>14</v>
      </c>
      <c r="AQ28" s="56">
        <v>14</v>
      </c>
      <c r="AR28" s="95">
        <v>14</v>
      </c>
      <c r="AS28" s="85">
        <v>14</v>
      </c>
      <c r="AT28" s="56">
        <v>14</v>
      </c>
      <c r="AU28" s="57">
        <v>14</v>
      </c>
      <c r="AV28" s="75">
        <v>14</v>
      </c>
      <c r="AW28" s="56">
        <v>14</v>
      </c>
      <c r="AX28" s="57">
        <v>14</v>
      </c>
    </row>
    <row r="29" spans="1:50" ht="17.25" customHeight="1">
      <c r="A29" s="31"/>
      <c r="B29" s="32" t="s">
        <v>106</v>
      </c>
      <c r="C29" s="32"/>
      <c r="D29" s="32"/>
      <c r="E29" s="33"/>
      <c r="F29" s="32"/>
      <c r="G29" s="32"/>
      <c r="H29" s="32"/>
      <c r="I29" s="32"/>
      <c r="J29" s="32"/>
      <c r="K29" s="37"/>
      <c r="L29" s="239"/>
      <c r="M29" s="239"/>
      <c r="N29" s="66">
        <f>SUM(O29:AX29)</f>
        <v>360</v>
      </c>
      <c r="O29" s="85">
        <v>10</v>
      </c>
      <c r="P29" s="56">
        <v>10</v>
      </c>
      <c r="Q29" s="57">
        <v>10</v>
      </c>
      <c r="R29" s="75">
        <v>10</v>
      </c>
      <c r="S29" s="56">
        <v>10</v>
      </c>
      <c r="T29" s="95">
        <v>10</v>
      </c>
      <c r="U29" s="85">
        <v>10</v>
      </c>
      <c r="V29" s="56">
        <v>10</v>
      </c>
      <c r="W29" s="57">
        <v>10</v>
      </c>
      <c r="X29" s="75">
        <v>10</v>
      </c>
      <c r="Y29" s="56">
        <v>10</v>
      </c>
      <c r="Z29" s="95">
        <v>10</v>
      </c>
      <c r="AA29" s="85">
        <v>10</v>
      </c>
      <c r="AB29" s="56">
        <v>10</v>
      </c>
      <c r="AC29" s="57">
        <v>10</v>
      </c>
      <c r="AD29" s="75">
        <v>10</v>
      </c>
      <c r="AE29" s="56">
        <v>10</v>
      </c>
      <c r="AF29" s="95">
        <v>10</v>
      </c>
      <c r="AG29" s="85">
        <v>10</v>
      </c>
      <c r="AH29" s="56">
        <v>10</v>
      </c>
      <c r="AI29" s="57">
        <v>10</v>
      </c>
      <c r="AJ29" s="75">
        <v>10</v>
      </c>
      <c r="AK29" s="56">
        <v>10</v>
      </c>
      <c r="AL29" s="95">
        <v>10</v>
      </c>
      <c r="AM29" s="85">
        <v>10</v>
      </c>
      <c r="AN29" s="56">
        <v>10</v>
      </c>
      <c r="AO29" s="57">
        <v>10</v>
      </c>
      <c r="AP29" s="75">
        <v>10</v>
      </c>
      <c r="AQ29" s="56">
        <v>10</v>
      </c>
      <c r="AR29" s="95">
        <v>10</v>
      </c>
      <c r="AS29" s="85">
        <v>10</v>
      </c>
      <c r="AT29" s="56">
        <v>10</v>
      </c>
      <c r="AU29" s="57">
        <v>10</v>
      </c>
      <c r="AV29" s="75">
        <v>10</v>
      </c>
      <c r="AW29" s="56">
        <v>10</v>
      </c>
      <c r="AX29" s="57">
        <v>10</v>
      </c>
    </row>
    <row r="30" spans="1:50" ht="4.5" customHeight="1">
      <c r="A30" s="158"/>
      <c r="B30" s="159"/>
      <c r="C30" s="159"/>
      <c r="D30" s="159"/>
      <c r="E30" s="160"/>
      <c r="F30" s="159"/>
      <c r="G30" s="159"/>
      <c r="H30" s="159"/>
      <c r="I30" s="159"/>
      <c r="J30" s="159"/>
      <c r="K30" s="161"/>
      <c r="L30" s="242"/>
      <c r="M30" s="242"/>
      <c r="N30" s="162"/>
      <c r="O30" s="163"/>
      <c r="P30" s="164"/>
      <c r="Q30" s="165"/>
      <c r="R30" s="166"/>
      <c r="S30" s="164"/>
      <c r="T30" s="167"/>
      <c r="U30" s="163"/>
      <c r="V30" s="164"/>
      <c r="W30" s="165"/>
      <c r="X30" s="166"/>
      <c r="Y30" s="164"/>
      <c r="Z30" s="167"/>
      <c r="AA30" s="163"/>
      <c r="AB30" s="164"/>
      <c r="AC30" s="165"/>
      <c r="AD30" s="166"/>
      <c r="AE30" s="164"/>
      <c r="AF30" s="167"/>
      <c r="AG30" s="163"/>
      <c r="AH30" s="164"/>
      <c r="AI30" s="165"/>
      <c r="AJ30" s="166"/>
      <c r="AK30" s="164"/>
      <c r="AL30" s="167"/>
      <c r="AM30" s="163"/>
      <c r="AN30" s="164"/>
      <c r="AO30" s="165"/>
      <c r="AP30" s="166"/>
      <c r="AQ30" s="164"/>
      <c r="AR30" s="167"/>
      <c r="AS30" s="163"/>
      <c r="AT30" s="164"/>
      <c r="AU30" s="165"/>
      <c r="AV30" s="166"/>
      <c r="AW30" s="164"/>
      <c r="AX30" s="165"/>
    </row>
    <row r="31" spans="1:50" ht="17.25" customHeight="1">
      <c r="A31" s="149"/>
      <c r="B31" s="150" t="s">
        <v>92</v>
      </c>
      <c r="C31" s="150"/>
      <c r="D31" s="150"/>
      <c r="E31" s="151"/>
      <c r="F31" s="152"/>
      <c r="G31" s="152"/>
      <c r="H31" s="152"/>
      <c r="I31" s="150"/>
      <c r="J31" s="150"/>
      <c r="K31" s="152"/>
      <c r="L31" s="240"/>
      <c r="M31" s="240"/>
      <c r="N31" s="153">
        <f>SUM(O31:AX31)</f>
        <v>1490.4000000000003</v>
      </c>
      <c r="O31" s="168">
        <f aca="true" t="shared" si="8" ref="O31:AX31">O26+O28+O29</f>
        <v>24</v>
      </c>
      <c r="P31" s="169">
        <f t="shared" si="8"/>
        <v>24</v>
      </c>
      <c r="Q31" s="170">
        <f t="shared" si="8"/>
        <v>24</v>
      </c>
      <c r="R31" s="171">
        <f t="shared" si="8"/>
        <v>24</v>
      </c>
      <c r="S31" s="169">
        <f t="shared" si="8"/>
        <v>24</v>
      </c>
      <c r="T31" s="153">
        <f t="shared" si="8"/>
        <v>24</v>
      </c>
      <c r="U31" s="168">
        <f t="shared" si="8"/>
        <v>40.8</v>
      </c>
      <c r="V31" s="169">
        <f t="shared" si="8"/>
        <v>32.4</v>
      </c>
      <c r="W31" s="170">
        <f t="shared" si="8"/>
        <v>49.2</v>
      </c>
      <c r="X31" s="171">
        <f t="shared" si="8"/>
        <v>40.8</v>
      </c>
      <c r="Y31" s="169">
        <f t="shared" si="8"/>
        <v>40.8</v>
      </c>
      <c r="Z31" s="153">
        <f t="shared" si="8"/>
        <v>43.2</v>
      </c>
      <c r="AA31" s="168">
        <f t="shared" si="8"/>
        <v>60.00000000000001</v>
      </c>
      <c r="AB31" s="169">
        <f t="shared" si="8"/>
        <v>39.6</v>
      </c>
      <c r="AC31" s="170">
        <f t="shared" si="8"/>
        <v>43.2</v>
      </c>
      <c r="AD31" s="171">
        <f t="shared" si="8"/>
        <v>39.6</v>
      </c>
      <c r="AE31" s="169">
        <f t="shared" si="8"/>
        <v>36</v>
      </c>
      <c r="AF31" s="153">
        <f t="shared" si="8"/>
        <v>48</v>
      </c>
      <c r="AG31" s="168">
        <f t="shared" si="8"/>
        <v>42</v>
      </c>
      <c r="AH31" s="169">
        <f t="shared" si="8"/>
        <v>46.800000000000004</v>
      </c>
      <c r="AI31" s="170">
        <f t="shared" si="8"/>
        <v>46.8</v>
      </c>
      <c r="AJ31" s="171">
        <f t="shared" si="8"/>
        <v>51.6</v>
      </c>
      <c r="AK31" s="169">
        <f t="shared" si="8"/>
        <v>46.8</v>
      </c>
      <c r="AL31" s="153">
        <f t="shared" si="8"/>
        <v>67.2</v>
      </c>
      <c r="AM31" s="168">
        <f t="shared" si="8"/>
        <v>46.2</v>
      </c>
      <c r="AN31" s="169">
        <f t="shared" si="8"/>
        <v>46.8</v>
      </c>
      <c r="AO31" s="170">
        <f t="shared" si="8"/>
        <v>43.800000000000004</v>
      </c>
      <c r="AP31" s="171">
        <f t="shared" si="8"/>
        <v>46.2</v>
      </c>
      <c r="AQ31" s="169">
        <f t="shared" si="8"/>
        <v>38.4</v>
      </c>
      <c r="AR31" s="153">
        <f t="shared" si="8"/>
        <v>41.4</v>
      </c>
      <c r="AS31" s="168">
        <f t="shared" si="8"/>
        <v>51</v>
      </c>
      <c r="AT31" s="169">
        <f t="shared" si="8"/>
        <v>45.6</v>
      </c>
      <c r="AU31" s="170">
        <f t="shared" si="8"/>
        <v>42.6</v>
      </c>
      <c r="AV31" s="171">
        <f t="shared" si="8"/>
        <v>44.400000000000006</v>
      </c>
      <c r="AW31" s="169">
        <f t="shared" si="8"/>
        <v>44.400000000000006</v>
      </c>
      <c r="AX31" s="170">
        <f t="shared" si="8"/>
        <v>40.800000000000004</v>
      </c>
    </row>
    <row r="32" spans="1:50" ht="6" customHeight="1">
      <c r="A32" s="172"/>
      <c r="B32" s="173"/>
      <c r="C32" s="173"/>
      <c r="D32" s="173"/>
      <c r="E32" s="174"/>
      <c r="F32" s="175"/>
      <c r="G32" s="175"/>
      <c r="H32" s="175"/>
      <c r="I32" s="173"/>
      <c r="J32" s="173"/>
      <c r="K32" s="175"/>
      <c r="L32" s="243"/>
      <c r="M32" s="243"/>
      <c r="N32" s="176"/>
      <c r="O32" s="177"/>
      <c r="P32" s="178"/>
      <c r="Q32" s="179"/>
      <c r="R32" s="180"/>
      <c r="S32" s="178"/>
      <c r="T32" s="176"/>
      <c r="U32" s="177"/>
      <c r="V32" s="178"/>
      <c r="W32" s="179"/>
      <c r="X32" s="180"/>
      <c r="Y32" s="178"/>
      <c r="Z32" s="176"/>
      <c r="AA32" s="177"/>
      <c r="AB32" s="178"/>
      <c r="AC32" s="179"/>
      <c r="AD32" s="180"/>
      <c r="AE32" s="178"/>
      <c r="AF32" s="176"/>
      <c r="AG32" s="177"/>
      <c r="AH32" s="178"/>
      <c r="AI32" s="179"/>
      <c r="AJ32" s="180"/>
      <c r="AK32" s="178"/>
      <c r="AL32" s="176"/>
      <c r="AM32" s="177"/>
      <c r="AN32" s="178"/>
      <c r="AO32" s="179"/>
      <c r="AP32" s="180"/>
      <c r="AQ32" s="178"/>
      <c r="AR32" s="176"/>
      <c r="AS32" s="177"/>
      <c r="AT32" s="178"/>
      <c r="AU32" s="179"/>
      <c r="AV32" s="180"/>
      <c r="AW32" s="178"/>
      <c r="AX32" s="179"/>
    </row>
    <row r="33" spans="1:50" ht="17.25" customHeight="1">
      <c r="A33" s="25"/>
      <c r="B33" s="26" t="s">
        <v>107</v>
      </c>
      <c r="C33" s="26"/>
      <c r="D33" s="26"/>
      <c r="E33" s="27"/>
      <c r="F33" s="26"/>
      <c r="G33" s="26"/>
      <c r="H33" s="26"/>
      <c r="I33" s="26"/>
      <c r="J33" s="26"/>
      <c r="K33" s="28"/>
      <c r="L33" s="244"/>
      <c r="M33" s="244"/>
      <c r="N33" s="186">
        <f>SUM(O33:AX33)</f>
        <v>2304</v>
      </c>
      <c r="O33" s="187">
        <v>64</v>
      </c>
      <c r="P33" s="188">
        <v>64</v>
      </c>
      <c r="Q33" s="189">
        <v>64</v>
      </c>
      <c r="R33" s="190">
        <v>64</v>
      </c>
      <c r="S33" s="188">
        <v>64</v>
      </c>
      <c r="T33" s="186">
        <v>64</v>
      </c>
      <c r="U33" s="187">
        <v>64</v>
      </c>
      <c r="V33" s="188">
        <v>64</v>
      </c>
      <c r="W33" s="189">
        <v>64</v>
      </c>
      <c r="X33" s="190">
        <v>64</v>
      </c>
      <c r="Y33" s="188">
        <v>64</v>
      </c>
      <c r="Z33" s="186">
        <v>64</v>
      </c>
      <c r="AA33" s="187">
        <v>64</v>
      </c>
      <c r="AB33" s="188">
        <v>64</v>
      </c>
      <c r="AC33" s="189">
        <v>64</v>
      </c>
      <c r="AD33" s="190">
        <v>64</v>
      </c>
      <c r="AE33" s="188">
        <v>64</v>
      </c>
      <c r="AF33" s="186">
        <v>64</v>
      </c>
      <c r="AG33" s="187">
        <v>64</v>
      </c>
      <c r="AH33" s="188">
        <v>64</v>
      </c>
      <c r="AI33" s="189">
        <v>64</v>
      </c>
      <c r="AJ33" s="190">
        <v>64</v>
      </c>
      <c r="AK33" s="188">
        <v>64</v>
      </c>
      <c r="AL33" s="186">
        <v>64</v>
      </c>
      <c r="AM33" s="187">
        <v>64</v>
      </c>
      <c r="AN33" s="188">
        <v>64</v>
      </c>
      <c r="AO33" s="189">
        <v>64</v>
      </c>
      <c r="AP33" s="190">
        <v>64</v>
      </c>
      <c r="AQ33" s="188">
        <v>64</v>
      </c>
      <c r="AR33" s="186">
        <v>64</v>
      </c>
      <c r="AS33" s="187">
        <v>64</v>
      </c>
      <c r="AT33" s="188">
        <v>64</v>
      </c>
      <c r="AU33" s="189">
        <v>64</v>
      </c>
      <c r="AV33" s="190">
        <v>64</v>
      </c>
      <c r="AW33" s="188">
        <v>64</v>
      </c>
      <c r="AX33" s="189">
        <v>64</v>
      </c>
    </row>
    <row r="34" spans="1:50" ht="17.25" customHeight="1">
      <c r="A34" s="31"/>
      <c r="B34" s="32" t="s">
        <v>98</v>
      </c>
      <c r="C34" s="32"/>
      <c r="D34" s="32"/>
      <c r="E34" s="33"/>
      <c r="F34" s="32"/>
      <c r="G34" s="32"/>
      <c r="H34" s="32"/>
      <c r="I34" s="32"/>
      <c r="J34" s="32">
        <v>700</v>
      </c>
      <c r="K34" s="37"/>
      <c r="L34" s="239">
        <f>N34*J34/10000</f>
        <v>0</v>
      </c>
      <c r="M34" s="239"/>
      <c r="N34" s="66">
        <f>SUM(O34:AX34)</f>
        <v>0</v>
      </c>
      <c r="O34" s="86"/>
      <c r="P34" s="38"/>
      <c r="Q34" s="58"/>
      <c r="R34" s="76"/>
      <c r="S34" s="38"/>
      <c r="T34" s="66"/>
      <c r="U34" s="86"/>
      <c r="V34" s="38"/>
      <c r="W34" s="58"/>
      <c r="X34" s="76"/>
      <c r="Y34" s="38"/>
      <c r="Z34" s="66"/>
      <c r="AA34" s="86"/>
      <c r="AB34" s="38"/>
      <c r="AC34" s="58"/>
      <c r="AD34" s="76"/>
      <c r="AE34" s="38"/>
      <c r="AF34" s="66"/>
      <c r="AG34" s="86"/>
      <c r="AH34" s="38"/>
      <c r="AI34" s="58"/>
      <c r="AJ34" s="76"/>
      <c r="AK34" s="38"/>
      <c r="AL34" s="66"/>
      <c r="AM34" s="86"/>
      <c r="AN34" s="38"/>
      <c r="AO34" s="58"/>
      <c r="AP34" s="76"/>
      <c r="AQ34" s="38"/>
      <c r="AR34" s="66"/>
      <c r="AS34" s="86"/>
      <c r="AT34" s="38"/>
      <c r="AU34" s="58"/>
      <c r="AV34" s="76"/>
      <c r="AW34" s="38"/>
      <c r="AX34" s="58"/>
    </row>
    <row r="35" spans="1:50" ht="17.25" customHeight="1">
      <c r="A35" s="59"/>
      <c r="B35" s="60" t="s">
        <v>99</v>
      </c>
      <c r="C35" s="60"/>
      <c r="D35" s="60"/>
      <c r="E35" s="61"/>
      <c r="F35" s="60"/>
      <c r="G35" s="60"/>
      <c r="H35" s="60"/>
      <c r="I35" s="60"/>
      <c r="J35" s="60"/>
      <c r="K35" s="62"/>
      <c r="L35" s="245"/>
      <c r="M35" s="245"/>
      <c r="N35" s="67">
        <f>SUM(O35:AX35)</f>
        <v>2304</v>
      </c>
      <c r="O35" s="191">
        <f aca="true" t="shared" si="9" ref="O35:AX35">O33+O34</f>
        <v>64</v>
      </c>
      <c r="P35" s="63">
        <f t="shared" si="9"/>
        <v>64</v>
      </c>
      <c r="Q35" s="192">
        <f t="shared" si="9"/>
        <v>64</v>
      </c>
      <c r="R35" s="193">
        <f t="shared" si="9"/>
        <v>64</v>
      </c>
      <c r="S35" s="63">
        <f t="shared" si="9"/>
        <v>64</v>
      </c>
      <c r="T35" s="67">
        <f t="shared" si="9"/>
        <v>64</v>
      </c>
      <c r="U35" s="191">
        <f t="shared" si="9"/>
        <v>64</v>
      </c>
      <c r="V35" s="63">
        <f t="shared" si="9"/>
        <v>64</v>
      </c>
      <c r="W35" s="192">
        <f t="shared" si="9"/>
        <v>64</v>
      </c>
      <c r="X35" s="193">
        <f t="shared" si="9"/>
        <v>64</v>
      </c>
      <c r="Y35" s="63">
        <f t="shared" si="9"/>
        <v>64</v>
      </c>
      <c r="Z35" s="67">
        <f t="shared" si="9"/>
        <v>64</v>
      </c>
      <c r="AA35" s="191">
        <f t="shared" si="9"/>
        <v>64</v>
      </c>
      <c r="AB35" s="63">
        <f t="shared" si="9"/>
        <v>64</v>
      </c>
      <c r="AC35" s="192">
        <f t="shared" si="9"/>
        <v>64</v>
      </c>
      <c r="AD35" s="193">
        <f t="shared" si="9"/>
        <v>64</v>
      </c>
      <c r="AE35" s="63">
        <f t="shared" si="9"/>
        <v>64</v>
      </c>
      <c r="AF35" s="67">
        <f t="shared" si="9"/>
        <v>64</v>
      </c>
      <c r="AG35" s="191">
        <f t="shared" si="9"/>
        <v>64</v>
      </c>
      <c r="AH35" s="63">
        <f t="shared" si="9"/>
        <v>64</v>
      </c>
      <c r="AI35" s="192">
        <f t="shared" si="9"/>
        <v>64</v>
      </c>
      <c r="AJ35" s="193">
        <f t="shared" si="9"/>
        <v>64</v>
      </c>
      <c r="AK35" s="63">
        <f t="shared" si="9"/>
        <v>64</v>
      </c>
      <c r="AL35" s="67">
        <f t="shared" si="9"/>
        <v>64</v>
      </c>
      <c r="AM35" s="191">
        <f t="shared" si="9"/>
        <v>64</v>
      </c>
      <c r="AN35" s="63">
        <f t="shared" si="9"/>
        <v>64</v>
      </c>
      <c r="AO35" s="192">
        <f t="shared" si="9"/>
        <v>64</v>
      </c>
      <c r="AP35" s="193">
        <f t="shared" si="9"/>
        <v>64</v>
      </c>
      <c r="AQ35" s="63">
        <f t="shared" si="9"/>
        <v>64</v>
      </c>
      <c r="AR35" s="67">
        <f t="shared" si="9"/>
        <v>64</v>
      </c>
      <c r="AS35" s="191">
        <f t="shared" si="9"/>
        <v>64</v>
      </c>
      <c r="AT35" s="63">
        <f t="shared" si="9"/>
        <v>64</v>
      </c>
      <c r="AU35" s="192">
        <f t="shared" si="9"/>
        <v>64</v>
      </c>
      <c r="AV35" s="193">
        <f t="shared" si="9"/>
        <v>64</v>
      </c>
      <c r="AW35" s="63">
        <f t="shared" si="9"/>
        <v>64</v>
      </c>
      <c r="AX35" s="192">
        <f t="shared" si="9"/>
        <v>64</v>
      </c>
    </row>
    <row r="36" spans="1:50" ht="17.25" customHeight="1">
      <c r="A36" s="181"/>
      <c r="B36" s="182"/>
      <c r="C36" s="182"/>
      <c r="D36" s="182"/>
      <c r="E36" s="183"/>
      <c r="F36" s="182"/>
      <c r="G36" s="182"/>
      <c r="H36" s="182"/>
      <c r="I36" s="182"/>
      <c r="J36" s="182"/>
      <c r="K36" s="184">
        <f>K26</f>
        <v>19.814076000000004</v>
      </c>
      <c r="L36" s="246">
        <f>L26+L34</f>
        <v>26.418768</v>
      </c>
      <c r="M36" s="246">
        <f>K36-L36</f>
        <v>-6.6046919999999965</v>
      </c>
      <c r="N36" s="185">
        <f>SUM(O36:AX36)</f>
        <v>2304</v>
      </c>
      <c r="O36" s="260">
        <f>SUM(O35:Q35)</f>
        <v>192</v>
      </c>
      <c r="P36" s="261"/>
      <c r="Q36" s="262"/>
      <c r="R36" s="263">
        <f>SUM(R35:T35)</f>
        <v>192</v>
      </c>
      <c r="S36" s="261"/>
      <c r="T36" s="264"/>
      <c r="U36" s="260">
        <f>SUM(U35:W35)</f>
        <v>192</v>
      </c>
      <c r="V36" s="261"/>
      <c r="W36" s="262"/>
      <c r="X36" s="263">
        <f>SUM(X35:Z35)</f>
        <v>192</v>
      </c>
      <c r="Y36" s="261"/>
      <c r="Z36" s="264"/>
      <c r="AA36" s="260">
        <f>SUM(AA35:AC35)</f>
        <v>192</v>
      </c>
      <c r="AB36" s="261"/>
      <c r="AC36" s="262"/>
      <c r="AD36" s="263">
        <f>SUM(AD35:AF35)</f>
        <v>192</v>
      </c>
      <c r="AE36" s="261"/>
      <c r="AF36" s="264"/>
      <c r="AG36" s="260">
        <f>SUM(AG35:AI35)</f>
        <v>192</v>
      </c>
      <c r="AH36" s="261"/>
      <c r="AI36" s="262"/>
      <c r="AJ36" s="263">
        <f>SUM(AJ35:AL35)</f>
        <v>192</v>
      </c>
      <c r="AK36" s="261"/>
      <c r="AL36" s="264"/>
      <c r="AM36" s="260">
        <f>SUM(AM35:AO35)</f>
        <v>192</v>
      </c>
      <c r="AN36" s="261"/>
      <c r="AO36" s="262"/>
      <c r="AP36" s="263">
        <f>SUM(AP35:AR35)</f>
        <v>192</v>
      </c>
      <c r="AQ36" s="261"/>
      <c r="AR36" s="264"/>
      <c r="AS36" s="260">
        <f>SUM(AS35:AU35)</f>
        <v>192</v>
      </c>
      <c r="AT36" s="261"/>
      <c r="AU36" s="262"/>
      <c r="AV36" s="263">
        <f>SUM(AV35:AX35)</f>
        <v>192</v>
      </c>
      <c r="AW36" s="261"/>
      <c r="AX36" s="262"/>
    </row>
    <row r="37" spans="14:50" ht="17.25" customHeight="1"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6:14" ht="17.25" customHeight="1">
      <c r="F38" t="s">
        <v>175</v>
      </c>
      <c r="K38" t="s">
        <v>183</v>
      </c>
      <c r="L38" t="s">
        <v>102</v>
      </c>
      <c r="N38" s="3"/>
    </row>
    <row r="39" spans="6:14" ht="17.25" customHeight="1">
      <c r="F39" s="11" t="s">
        <v>19</v>
      </c>
      <c r="G39" s="12"/>
      <c r="H39" s="5"/>
      <c r="I39" s="6"/>
      <c r="K39" t="s">
        <v>184</v>
      </c>
      <c r="L39" t="s">
        <v>104</v>
      </c>
      <c r="N39" s="3"/>
    </row>
    <row r="40" spans="6:14" ht="17.25" customHeight="1">
      <c r="F40" s="13" t="s">
        <v>15</v>
      </c>
      <c r="G40" s="14"/>
      <c r="H40" s="7" t="s">
        <v>173</v>
      </c>
      <c r="I40" s="8"/>
      <c r="K40" t="s">
        <v>185</v>
      </c>
      <c r="L40" t="s">
        <v>109</v>
      </c>
      <c r="N40" s="3"/>
    </row>
    <row r="41" spans="6:14" ht="17.25" customHeight="1">
      <c r="F41" s="15" t="s">
        <v>16</v>
      </c>
      <c r="G41" s="24"/>
      <c r="H41" s="5"/>
      <c r="I41" s="6"/>
      <c r="N41" s="3"/>
    </row>
    <row r="42" spans="6:14" ht="17.25" customHeight="1">
      <c r="F42" s="16" t="s">
        <v>76</v>
      </c>
      <c r="G42" s="17"/>
      <c r="H42" s="9" t="s">
        <v>174</v>
      </c>
      <c r="I42" s="10"/>
      <c r="K42" s="2" t="s">
        <v>200</v>
      </c>
      <c r="N42" s="3"/>
    </row>
    <row r="43" spans="6:14" ht="17.25" customHeight="1">
      <c r="F43" s="18" t="s">
        <v>17</v>
      </c>
      <c r="G43" s="19"/>
      <c r="H43" s="5"/>
      <c r="I43" s="6"/>
      <c r="N43" s="3"/>
    </row>
    <row r="44" spans="6:9" ht="17.25" customHeight="1">
      <c r="F44" s="20" t="s">
        <v>110</v>
      </c>
      <c r="G44" s="21"/>
      <c r="H44" s="5"/>
      <c r="I44" s="6"/>
    </row>
    <row r="45" spans="6:9" ht="17.25" customHeight="1">
      <c r="F45" s="22" t="s">
        <v>111</v>
      </c>
      <c r="G45" s="23"/>
      <c r="H45" s="5"/>
      <c r="I45" s="6"/>
    </row>
    <row r="46" ht="17.25" customHeight="1"/>
  </sheetData>
  <mergeCells count="12">
    <mergeCell ref="AM36:AO36"/>
    <mergeCell ref="AP36:AR36"/>
    <mergeCell ref="AS36:AU36"/>
    <mergeCell ref="AV36:AX36"/>
    <mergeCell ref="AA36:AC36"/>
    <mergeCell ref="AD36:AF36"/>
    <mergeCell ref="AG36:AI36"/>
    <mergeCell ref="AJ36:AL36"/>
    <mergeCell ref="O36:Q36"/>
    <mergeCell ref="R36:T36"/>
    <mergeCell ref="U36:W36"/>
    <mergeCell ref="X36:Z36"/>
  </mergeCells>
  <conditionalFormatting sqref="O31:AX31">
    <cfRule type="expression" priority="1" dxfId="0" stopIfTrue="1">
      <formula>O31&gt;O35</formula>
    </cfRule>
    <cfRule type="expression" priority="2" dxfId="1" stopIfTrue="1">
      <formula>O31&gt;O33</formula>
    </cfRule>
  </conditionalFormatting>
  <conditionalFormatting sqref="O26:AX26 O14:AX22 T23:AW25 T11:AW13 O8:AX10">
    <cfRule type="cellIs" priority="3" dxfId="2" operator="equal" stopIfTrue="1">
      <formula>0</formula>
    </cfRule>
  </conditionalFormatting>
  <conditionalFormatting sqref="O32:AX32">
    <cfRule type="cellIs" priority="4" dxfId="0" operator="greaterThan" stopIfTrue="1">
      <formula>48</formula>
    </cfRule>
  </conditionalFormatting>
  <printOptions/>
  <pageMargins left="0.75" right="0.75" top="1" bottom="1" header="0.512" footer="0.512"/>
  <pageSetup fitToHeight="1" fitToWidth="1" horizontalDpi="600" verticalDpi="600" orientation="landscape" paperSize="9" scale="58" r:id="rId1"/>
  <headerFooter alignWithMargins="0">
    <oddHeader>&amp;C&amp;F &amp;A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5"/>
  <sheetViews>
    <sheetView workbookViewId="0" topLeftCell="A1">
      <pane ySplit="7" topLeftCell="BM8" activePane="bottomLeft" state="frozen"/>
      <selection pane="topLeft" activeCell="A25" sqref="A25"/>
      <selection pane="bottomLeft" activeCell="A25" sqref="A25"/>
    </sheetView>
  </sheetViews>
  <sheetFormatPr defaultColWidth="9.00390625" defaultRowHeight="13.5"/>
  <cols>
    <col min="1" max="1" width="2.875" style="0" customWidth="1"/>
    <col min="2" max="2" width="10.00390625" style="0" customWidth="1"/>
    <col min="4" max="4" width="11.50390625" style="0" bestFit="1" customWidth="1"/>
    <col min="5" max="5" width="3.25390625" style="1" customWidth="1"/>
    <col min="6" max="10" width="7.875" style="0" customWidth="1"/>
    <col min="11" max="13" width="7.875" style="2" customWidth="1"/>
    <col min="14" max="14" width="7.375" style="0" bestFit="1" customWidth="1"/>
    <col min="15" max="15" width="2.875" style="0" customWidth="1"/>
    <col min="16" max="26" width="3.25390625" style="0" customWidth="1"/>
    <col min="27" max="27" width="4.00390625" style="0" customWidth="1"/>
    <col min="28" max="50" width="3.25390625" style="0" customWidth="1"/>
  </cols>
  <sheetData>
    <row r="1" spans="2:7" ht="13.5">
      <c r="B1" s="237" t="s">
        <v>194</v>
      </c>
      <c r="C1" s="236">
        <v>2013</v>
      </c>
      <c r="F1" t="s">
        <v>201</v>
      </c>
      <c r="G1" t="s">
        <v>210</v>
      </c>
    </row>
    <row r="2" spans="2:7" ht="13.5">
      <c r="B2" s="237" t="s">
        <v>177</v>
      </c>
      <c r="C2" s="238">
        <v>0.5</v>
      </c>
      <c r="G2" t="s">
        <v>226</v>
      </c>
    </row>
    <row r="3" spans="2:3" ht="13.5">
      <c r="B3" s="237" t="s">
        <v>176</v>
      </c>
      <c r="C3" s="238">
        <v>2</v>
      </c>
    </row>
    <row r="6" spans="1:50" ht="17.25" customHeight="1">
      <c r="A6" s="25"/>
      <c r="B6" s="26"/>
      <c r="C6" s="26"/>
      <c r="D6" s="26"/>
      <c r="E6" s="27"/>
      <c r="F6" s="26"/>
      <c r="G6" s="26"/>
      <c r="H6" s="26"/>
      <c r="I6" s="26"/>
      <c r="J6" s="26"/>
      <c r="K6" s="28"/>
      <c r="L6" s="28"/>
      <c r="M6" s="28"/>
      <c r="N6" s="64"/>
      <c r="O6" s="117" t="s">
        <v>0</v>
      </c>
      <c r="P6" s="118"/>
      <c r="Q6" s="119"/>
      <c r="R6" s="120" t="s">
        <v>10</v>
      </c>
      <c r="S6" s="118"/>
      <c r="T6" s="121"/>
      <c r="U6" s="117" t="s">
        <v>1</v>
      </c>
      <c r="V6" s="118"/>
      <c r="W6" s="119"/>
      <c r="X6" s="120" t="s">
        <v>2</v>
      </c>
      <c r="Y6" s="118"/>
      <c r="Z6" s="121"/>
      <c r="AA6" s="117" t="s">
        <v>11</v>
      </c>
      <c r="AB6" s="118"/>
      <c r="AC6" s="119"/>
      <c r="AD6" s="120" t="s">
        <v>3</v>
      </c>
      <c r="AE6" s="118"/>
      <c r="AF6" s="121"/>
      <c r="AG6" s="117" t="s">
        <v>4</v>
      </c>
      <c r="AH6" s="118"/>
      <c r="AI6" s="119"/>
      <c r="AJ6" s="120" t="s">
        <v>5</v>
      </c>
      <c r="AK6" s="118"/>
      <c r="AL6" s="121"/>
      <c r="AM6" s="117" t="s">
        <v>6</v>
      </c>
      <c r="AN6" s="118"/>
      <c r="AO6" s="119"/>
      <c r="AP6" s="120" t="s">
        <v>7</v>
      </c>
      <c r="AQ6" s="118"/>
      <c r="AR6" s="121"/>
      <c r="AS6" s="117" t="s">
        <v>8</v>
      </c>
      <c r="AT6" s="118"/>
      <c r="AU6" s="119"/>
      <c r="AV6" s="120" t="s">
        <v>9</v>
      </c>
      <c r="AW6" s="118"/>
      <c r="AX6" s="119"/>
    </row>
    <row r="7" spans="1:50" ht="40.5">
      <c r="A7" s="31" t="s">
        <v>208</v>
      </c>
      <c r="B7" s="32" t="s">
        <v>18</v>
      </c>
      <c r="C7" s="32" t="s">
        <v>93</v>
      </c>
      <c r="D7" s="32" t="s">
        <v>152</v>
      </c>
      <c r="E7" s="33"/>
      <c r="F7" s="33" t="s">
        <v>72</v>
      </c>
      <c r="G7" s="33" t="s">
        <v>129</v>
      </c>
      <c r="H7" s="34" t="s">
        <v>172</v>
      </c>
      <c r="I7" s="34" t="s">
        <v>166</v>
      </c>
      <c r="J7" s="34" t="s">
        <v>167</v>
      </c>
      <c r="K7" s="35" t="s">
        <v>168</v>
      </c>
      <c r="L7" s="35" t="s">
        <v>169</v>
      </c>
      <c r="M7" s="35" t="s">
        <v>170</v>
      </c>
      <c r="N7" s="65" t="s">
        <v>171</v>
      </c>
      <c r="O7" s="112" t="s">
        <v>12</v>
      </c>
      <c r="P7" s="113" t="s">
        <v>13</v>
      </c>
      <c r="Q7" s="114" t="s">
        <v>14</v>
      </c>
      <c r="R7" s="115" t="s">
        <v>12</v>
      </c>
      <c r="S7" s="113" t="s">
        <v>13</v>
      </c>
      <c r="T7" s="116" t="s">
        <v>14</v>
      </c>
      <c r="U7" s="112" t="s">
        <v>12</v>
      </c>
      <c r="V7" s="113" t="s">
        <v>13</v>
      </c>
      <c r="W7" s="114" t="s">
        <v>14</v>
      </c>
      <c r="X7" s="115" t="s">
        <v>12</v>
      </c>
      <c r="Y7" s="113" t="s">
        <v>13</v>
      </c>
      <c r="Z7" s="116" t="s">
        <v>14</v>
      </c>
      <c r="AA7" s="112" t="s">
        <v>12</v>
      </c>
      <c r="AB7" s="113" t="s">
        <v>13</v>
      </c>
      <c r="AC7" s="114" t="s">
        <v>14</v>
      </c>
      <c r="AD7" s="115" t="s">
        <v>12</v>
      </c>
      <c r="AE7" s="113" t="s">
        <v>13</v>
      </c>
      <c r="AF7" s="116" t="s">
        <v>14</v>
      </c>
      <c r="AG7" s="112" t="s">
        <v>12</v>
      </c>
      <c r="AH7" s="113" t="s">
        <v>13</v>
      </c>
      <c r="AI7" s="114" t="s">
        <v>14</v>
      </c>
      <c r="AJ7" s="115" t="s">
        <v>12</v>
      </c>
      <c r="AK7" s="113" t="s">
        <v>13</v>
      </c>
      <c r="AL7" s="116" t="s">
        <v>14</v>
      </c>
      <c r="AM7" s="112" t="s">
        <v>12</v>
      </c>
      <c r="AN7" s="113" t="s">
        <v>13</v>
      </c>
      <c r="AO7" s="114" t="s">
        <v>14</v>
      </c>
      <c r="AP7" s="115" t="s">
        <v>12</v>
      </c>
      <c r="AQ7" s="113" t="s">
        <v>13</v>
      </c>
      <c r="AR7" s="116" t="s">
        <v>14</v>
      </c>
      <c r="AS7" s="112" t="s">
        <v>12</v>
      </c>
      <c r="AT7" s="113" t="s">
        <v>13</v>
      </c>
      <c r="AU7" s="114" t="s">
        <v>14</v>
      </c>
      <c r="AV7" s="115" t="s">
        <v>12</v>
      </c>
      <c r="AW7" s="113" t="s">
        <v>13</v>
      </c>
      <c r="AX7" s="114" t="s">
        <v>14</v>
      </c>
    </row>
    <row r="8" spans="1:50" ht="17.25" customHeight="1">
      <c r="A8" s="259" t="s">
        <v>203</v>
      </c>
      <c r="B8" s="31"/>
      <c r="C8" s="32"/>
      <c r="D8" s="32"/>
      <c r="E8" s="33"/>
      <c r="F8" s="32"/>
      <c r="G8" s="32"/>
      <c r="H8" s="32"/>
      <c r="I8" s="32"/>
      <c r="J8" s="32"/>
      <c r="K8" s="37"/>
      <c r="L8" s="239"/>
      <c r="M8" s="239"/>
      <c r="N8" s="66"/>
      <c r="O8" s="247"/>
      <c r="P8" s="248"/>
      <c r="Q8" s="249"/>
      <c r="R8" s="250"/>
      <c r="S8" s="248"/>
      <c r="T8" s="251"/>
      <c r="U8" s="247"/>
      <c r="V8" s="248"/>
      <c r="W8" s="252"/>
      <c r="X8" s="250"/>
      <c r="Y8" s="248"/>
      <c r="Z8" s="251"/>
      <c r="AA8" s="247"/>
      <c r="AB8" s="248"/>
      <c r="AC8" s="252"/>
      <c r="AD8" s="250"/>
      <c r="AE8" s="248"/>
      <c r="AF8" s="251"/>
      <c r="AG8" s="247"/>
      <c r="AH8" s="248"/>
      <c r="AI8" s="252"/>
      <c r="AJ8" s="250"/>
      <c r="AK8" s="248"/>
      <c r="AL8" s="251"/>
      <c r="AM8" s="247"/>
      <c r="AN8" s="248"/>
      <c r="AO8" s="252"/>
      <c r="AP8" s="250"/>
      <c r="AQ8" s="248"/>
      <c r="AR8" s="251"/>
      <c r="AS8" s="247"/>
      <c r="AT8" s="248"/>
      <c r="AU8" s="252"/>
      <c r="AV8" s="250"/>
      <c r="AW8" s="248"/>
      <c r="AX8" s="252"/>
    </row>
    <row r="9" spans="1:50" ht="17.25" customHeight="1">
      <c r="A9" s="31">
        <v>1</v>
      </c>
      <c r="B9" s="32" t="s">
        <v>116</v>
      </c>
      <c r="C9" s="32" t="s">
        <v>147</v>
      </c>
      <c r="D9" s="32" t="s">
        <v>145</v>
      </c>
      <c r="E9" s="33"/>
      <c r="F9" s="32">
        <v>2</v>
      </c>
      <c r="G9" s="32" t="s">
        <v>161</v>
      </c>
      <c r="H9" s="32">
        <v>2</v>
      </c>
      <c r="I9" s="32">
        <f>VLOOKUP(B9,LIST,4,FALSE)*F9*0.1*$C$2</f>
        <v>250</v>
      </c>
      <c r="J9" s="32">
        <f>VLOOKUP(B9,LIST,6,FALSE)</f>
        <v>89</v>
      </c>
      <c r="K9" s="37">
        <f>I9*J9/10000</f>
        <v>2.225</v>
      </c>
      <c r="L9" s="239">
        <f>VLOOKUP(B9,LIST,9,FALSE)*F9/10</f>
        <v>1.78</v>
      </c>
      <c r="M9" s="239">
        <f>K9-L9</f>
        <v>0.44500000000000006</v>
      </c>
      <c r="N9" s="66">
        <f>SUM(O9:AX9)</f>
        <v>28.800000000000004</v>
      </c>
      <c r="O9" s="83">
        <f aca="true" t="shared" si="0" ref="O9:X13">VLOOKUP($B9,LIST,COLUMN()-1,FALSE)*$F9*0.1*$C$3</f>
        <v>4.800000000000001</v>
      </c>
      <c r="P9" s="43">
        <f t="shared" si="0"/>
        <v>4.800000000000001</v>
      </c>
      <c r="Q9" s="53">
        <f t="shared" si="0"/>
        <v>4.800000000000001</v>
      </c>
      <c r="R9" s="73">
        <f t="shared" si="0"/>
        <v>4.800000000000001</v>
      </c>
      <c r="S9" s="43">
        <f t="shared" si="0"/>
        <v>4.800000000000001</v>
      </c>
      <c r="T9" s="94">
        <f t="shared" si="0"/>
        <v>4.800000000000001</v>
      </c>
      <c r="U9" s="78">
        <f t="shared" si="0"/>
        <v>0</v>
      </c>
      <c r="V9" s="33">
        <f t="shared" si="0"/>
        <v>0</v>
      </c>
      <c r="W9" s="36">
        <f t="shared" si="0"/>
        <v>0</v>
      </c>
      <c r="X9" s="69">
        <f t="shared" si="0"/>
        <v>0</v>
      </c>
      <c r="Y9" s="33">
        <f aca="true" t="shared" si="1" ref="Y9:AI13">VLOOKUP($B9,LIST,COLUMN()-1,FALSE)*$F9*0.1*$C$3</f>
        <v>0</v>
      </c>
      <c r="Z9" s="88">
        <f t="shared" si="1"/>
        <v>0</v>
      </c>
      <c r="AA9" s="78">
        <f t="shared" si="1"/>
        <v>0</v>
      </c>
      <c r="AB9" s="33">
        <f t="shared" si="1"/>
        <v>0</v>
      </c>
      <c r="AC9" s="36">
        <f t="shared" si="1"/>
        <v>0</v>
      </c>
      <c r="AD9" s="69">
        <f t="shared" si="1"/>
        <v>0</v>
      </c>
      <c r="AE9" s="33">
        <f t="shared" si="1"/>
        <v>0</v>
      </c>
      <c r="AF9" s="88">
        <f t="shared" si="1"/>
        <v>0</v>
      </c>
      <c r="AG9" s="78">
        <f t="shared" si="1"/>
        <v>0</v>
      </c>
      <c r="AH9" s="33">
        <f t="shared" si="1"/>
        <v>0</v>
      </c>
      <c r="AI9" s="36">
        <f t="shared" si="1"/>
        <v>0</v>
      </c>
      <c r="AJ9" s="250"/>
      <c r="AK9" s="248"/>
      <c r="AL9" s="251"/>
      <c r="AM9" s="247"/>
      <c r="AN9" s="248"/>
      <c r="AO9" s="252"/>
      <c r="AP9" s="250"/>
      <c r="AQ9" s="248"/>
      <c r="AR9" s="251"/>
      <c r="AS9" s="247"/>
      <c r="AT9" s="248"/>
      <c r="AU9" s="252"/>
      <c r="AV9" s="250"/>
      <c r="AW9" s="248"/>
      <c r="AX9" s="252"/>
    </row>
    <row r="10" spans="1:50" ht="17.25" customHeight="1">
      <c r="A10" s="31">
        <v>2</v>
      </c>
      <c r="B10" s="32" t="s">
        <v>114</v>
      </c>
      <c r="C10" s="32" t="s">
        <v>135</v>
      </c>
      <c r="D10" s="32" t="s">
        <v>136</v>
      </c>
      <c r="E10" s="33"/>
      <c r="F10" s="32">
        <v>2</v>
      </c>
      <c r="G10" s="32" t="s">
        <v>213</v>
      </c>
      <c r="H10" s="32">
        <v>2</v>
      </c>
      <c r="I10" s="32">
        <f>VLOOKUP(B10,LIST,4,FALSE)*F10*0.1*$C$2</f>
        <v>521</v>
      </c>
      <c r="J10" s="32">
        <f>VLOOKUP(B10,LIST,6,FALSE)</f>
        <v>98</v>
      </c>
      <c r="K10" s="37">
        <f>I10*J10/10000</f>
        <v>5.1058</v>
      </c>
      <c r="L10" s="239">
        <f>VLOOKUP(B10,LIST,9,FALSE)*F10/10</f>
        <v>4.08464</v>
      </c>
      <c r="M10" s="239">
        <f>K10-L10</f>
        <v>1.02116</v>
      </c>
      <c r="N10" s="66">
        <f>SUM(O10:AX10)</f>
        <v>34.8</v>
      </c>
      <c r="O10" s="80">
        <f t="shared" si="0"/>
        <v>0</v>
      </c>
      <c r="P10" s="42">
        <f t="shared" si="0"/>
        <v>0</v>
      </c>
      <c r="Q10" s="46">
        <f t="shared" si="0"/>
        <v>0</v>
      </c>
      <c r="R10" s="71">
        <f t="shared" si="0"/>
        <v>0</v>
      </c>
      <c r="S10" s="42">
        <f t="shared" si="0"/>
        <v>0</v>
      </c>
      <c r="T10" s="91">
        <f t="shared" si="0"/>
        <v>0</v>
      </c>
      <c r="U10" s="80">
        <f t="shared" si="0"/>
        <v>4</v>
      </c>
      <c r="V10" s="42">
        <f t="shared" si="0"/>
        <v>0</v>
      </c>
      <c r="W10" s="46">
        <f t="shared" si="0"/>
        <v>2.8000000000000003</v>
      </c>
      <c r="X10" s="71">
        <f t="shared" si="0"/>
        <v>0</v>
      </c>
      <c r="Y10" s="42">
        <f t="shared" si="1"/>
        <v>2.8000000000000003</v>
      </c>
      <c r="Z10" s="91">
        <f t="shared" si="1"/>
        <v>0</v>
      </c>
      <c r="AA10" s="80">
        <f t="shared" si="1"/>
        <v>0</v>
      </c>
      <c r="AB10" s="42">
        <f t="shared" si="1"/>
        <v>1.2000000000000002</v>
      </c>
      <c r="AC10" s="46">
        <f t="shared" si="1"/>
        <v>0</v>
      </c>
      <c r="AD10" s="71">
        <f t="shared" si="1"/>
        <v>0</v>
      </c>
      <c r="AE10" s="43">
        <f t="shared" si="1"/>
        <v>14</v>
      </c>
      <c r="AF10" s="94">
        <f t="shared" si="1"/>
        <v>10</v>
      </c>
      <c r="AG10" s="78">
        <f t="shared" si="1"/>
        <v>0</v>
      </c>
      <c r="AH10" s="33">
        <f t="shared" si="1"/>
        <v>0</v>
      </c>
      <c r="AI10" s="36">
        <f t="shared" si="1"/>
        <v>0</v>
      </c>
      <c r="AJ10" s="250"/>
      <c r="AK10" s="248"/>
      <c r="AL10" s="251"/>
      <c r="AM10" s="247"/>
      <c r="AN10" s="248"/>
      <c r="AO10" s="252"/>
      <c r="AP10" s="250"/>
      <c r="AQ10" s="248"/>
      <c r="AR10" s="251"/>
      <c r="AS10" s="247"/>
      <c r="AT10" s="248"/>
      <c r="AU10" s="252"/>
      <c r="AV10" s="250"/>
      <c r="AW10" s="248"/>
      <c r="AX10" s="252"/>
    </row>
    <row r="11" spans="1:50" ht="17.25" customHeight="1">
      <c r="A11" s="31">
        <v>3</v>
      </c>
      <c r="B11" s="32" t="s">
        <v>127</v>
      </c>
      <c r="C11" s="32" t="s">
        <v>149</v>
      </c>
      <c r="D11" s="32" t="s">
        <v>143</v>
      </c>
      <c r="E11" s="33"/>
      <c r="F11" s="32">
        <v>2</v>
      </c>
      <c r="G11" s="32" t="s">
        <v>160</v>
      </c>
      <c r="H11" s="32">
        <v>2</v>
      </c>
      <c r="I11" s="32">
        <f>VLOOKUP(B11,LIST,4,FALSE)*F11*0.1*$C$2</f>
        <v>109</v>
      </c>
      <c r="J11" s="32">
        <f>VLOOKUP(B11,LIST,6,FALSE)</f>
        <v>257</v>
      </c>
      <c r="K11" s="37">
        <f>I11*J11/10000</f>
        <v>2.8013</v>
      </c>
      <c r="L11" s="239">
        <f>VLOOKUP(B11,LIST,9,FALSE)*F11/10</f>
        <v>2.2410400000000004</v>
      </c>
      <c r="M11" s="239">
        <f>K11-L11</f>
        <v>0.5602599999999995</v>
      </c>
      <c r="N11" s="66">
        <f>SUM(O11:AX11)</f>
        <v>19.2</v>
      </c>
      <c r="O11" s="83">
        <f t="shared" si="0"/>
        <v>3.2</v>
      </c>
      <c r="P11" s="43">
        <f t="shared" si="0"/>
        <v>3.2</v>
      </c>
      <c r="Q11" s="53">
        <f t="shared" si="0"/>
        <v>3.2</v>
      </c>
      <c r="R11" s="73">
        <f t="shared" si="0"/>
        <v>3.2</v>
      </c>
      <c r="S11" s="43">
        <f t="shared" si="0"/>
        <v>3.2</v>
      </c>
      <c r="T11" s="94">
        <f t="shared" si="0"/>
        <v>3.2</v>
      </c>
      <c r="U11" s="78">
        <f t="shared" si="0"/>
        <v>0</v>
      </c>
      <c r="V11" s="33">
        <f t="shared" si="0"/>
        <v>0</v>
      </c>
      <c r="W11" s="36">
        <f t="shared" si="0"/>
        <v>0</v>
      </c>
      <c r="X11" s="69">
        <f t="shared" si="0"/>
        <v>0</v>
      </c>
      <c r="Y11" s="33">
        <f t="shared" si="1"/>
        <v>0</v>
      </c>
      <c r="Z11" s="88">
        <f t="shared" si="1"/>
        <v>0</v>
      </c>
      <c r="AA11" s="78">
        <f t="shared" si="1"/>
        <v>0</v>
      </c>
      <c r="AB11" s="33">
        <f t="shared" si="1"/>
        <v>0</v>
      </c>
      <c r="AC11" s="36">
        <f t="shared" si="1"/>
        <v>0</v>
      </c>
      <c r="AD11" s="69">
        <f t="shared" si="1"/>
        <v>0</v>
      </c>
      <c r="AE11" s="33">
        <f t="shared" si="1"/>
        <v>0</v>
      </c>
      <c r="AF11" s="88">
        <f t="shared" si="1"/>
        <v>0</v>
      </c>
      <c r="AG11" s="78">
        <f t="shared" si="1"/>
        <v>0</v>
      </c>
      <c r="AH11" s="33">
        <f t="shared" si="1"/>
        <v>0</v>
      </c>
      <c r="AI11" s="36">
        <f t="shared" si="1"/>
        <v>0</v>
      </c>
      <c r="AJ11" s="250"/>
      <c r="AK11" s="248"/>
      <c r="AL11" s="251"/>
      <c r="AM11" s="247"/>
      <c r="AN11" s="248"/>
      <c r="AO11" s="252"/>
      <c r="AP11" s="250"/>
      <c r="AQ11" s="248"/>
      <c r="AR11" s="251"/>
      <c r="AS11" s="247"/>
      <c r="AT11" s="253"/>
      <c r="AU11" s="252"/>
      <c r="AV11" s="250"/>
      <c r="AW11" s="248"/>
      <c r="AX11" s="252"/>
    </row>
    <row r="12" spans="1:50" ht="17.25" customHeight="1">
      <c r="A12" s="31">
        <v>4</v>
      </c>
      <c r="B12" s="32" t="s">
        <v>190</v>
      </c>
      <c r="C12" s="32" t="s">
        <v>191</v>
      </c>
      <c r="D12" s="32" t="s">
        <v>209</v>
      </c>
      <c r="E12" s="33"/>
      <c r="F12" s="32">
        <v>1</v>
      </c>
      <c r="G12" s="32" t="s">
        <v>158</v>
      </c>
      <c r="H12" s="32">
        <v>2.5</v>
      </c>
      <c r="I12" s="32">
        <f>VLOOKUP(B12,LIST,4,FALSE)*F12*0.1*$C$2</f>
        <v>61.5</v>
      </c>
      <c r="J12" s="32">
        <f>VLOOKUP(B12,LIST,6,FALSE)</f>
        <v>243</v>
      </c>
      <c r="K12" s="37">
        <f>I12*J12/10000</f>
        <v>1.49445</v>
      </c>
      <c r="L12" s="239">
        <f>VLOOKUP(B12,LIST,9,FALSE)*F12/10</f>
        <v>1.19556</v>
      </c>
      <c r="M12" s="239">
        <f>K12-L12</f>
        <v>0.2988900000000001</v>
      </c>
      <c r="N12" s="66">
        <f>SUM(O12:AX12)</f>
        <v>12</v>
      </c>
      <c r="O12" s="224">
        <f t="shared" si="0"/>
        <v>2</v>
      </c>
      <c r="P12" s="225">
        <f t="shared" si="0"/>
        <v>2</v>
      </c>
      <c r="Q12" s="226">
        <f t="shared" si="0"/>
        <v>2</v>
      </c>
      <c r="R12" s="227">
        <f t="shared" si="0"/>
        <v>2</v>
      </c>
      <c r="S12" s="225">
        <f t="shared" si="0"/>
        <v>2</v>
      </c>
      <c r="T12" s="228">
        <f t="shared" si="0"/>
        <v>2</v>
      </c>
      <c r="U12" s="229">
        <f t="shared" si="0"/>
        <v>0</v>
      </c>
      <c r="V12" s="160">
        <f t="shared" si="0"/>
        <v>0</v>
      </c>
      <c r="W12" s="230">
        <f t="shared" si="0"/>
        <v>0</v>
      </c>
      <c r="X12" s="231">
        <f t="shared" si="0"/>
        <v>0</v>
      </c>
      <c r="Y12" s="160">
        <f t="shared" si="1"/>
        <v>0</v>
      </c>
      <c r="Z12" s="232">
        <f t="shared" si="1"/>
        <v>0</v>
      </c>
      <c r="AA12" s="229">
        <f t="shared" si="1"/>
        <v>0</v>
      </c>
      <c r="AB12" s="160">
        <f t="shared" si="1"/>
        <v>0</v>
      </c>
      <c r="AC12" s="230">
        <f t="shared" si="1"/>
        <v>0</v>
      </c>
      <c r="AD12" s="231">
        <f t="shared" si="1"/>
        <v>0</v>
      </c>
      <c r="AE12" s="160">
        <f t="shared" si="1"/>
        <v>0</v>
      </c>
      <c r="AF12" s="232">
        <f t="shared" si="1"/>
        <v>0</v>
      </c>
      <c r="AG12" s="229">
        <f t="shared" si="1"/>
        <v>0</v>
      </c>
      <c r="AH12" s="160">
        <f t="shared" si="1"/>
        <v>0</v>
      </c>
      <c r="AI12" s="230">
        <f t="shared" si="1"/>
        <v>0</v>
      </c>
      <c r="AJ12" s="254"/>
      <c r="AK12" s="255"/>
      <c r="AL12" s="256"/>
      <c r="AM12" s="257"/>
      <c r="AN12" s="255"/>
      <c r="AO12" s="258"/>
      <c r="AP12" s="250"/>
      <c r="AQ12" s="248"/>
      <c r="AR12" s="251"/>
      <c r="AS12" s="247"/>
      <c r="AT12" s="248"/>
      <c r="AU12" s="252"/>
      <c r="AV12" s="254"/>
      <c r="AW12" s="255"/>
      <c r="AX12" s="258"/>
    </row>
    <row r="13" spans="1:50" ht="17.25" customHeight="1">
      <c r="A13" s="31">
        <v>5</v>
      </c>
      <c r="B13" s="32" t="s">
        <v>190</v>
      </c>
      <c r="C13" s="32" t="s">
        <v>191</v>
      </c>
      <c r="D13" s="32" t="s">
        <v>209</v>
      </c>
      <c r="E13" s="33"/>
      <c r="F13" s="32">
        <v>1</v>
      </c>
      <c r="G13" s="32" t="s">
        <v>158</v>
      </c>
      <c r="H13" s="32"/>
      <c r="I13" s="32">
        <f>VLOOKUP(B13,LIST,4,FALSE)*F13*0.1*$C$2</f>
        <v>61.5</v>
      </c>
      <c r="J13" s="32">
        <f>VLOOKUP(B13,LIST,6,FALSE)</f>
        <v>243</v>
      </c>
      <c r="K13" s="37">
        <f>I13*J13/10000</f>
        <v>1.49445</v>
      </c>
      <c r="L13" s="239">
        <f>VLOOKUP(B13,LIST,9,FALSE)*F13/10</f>
        <v>1.19556</v>
      </c>
      <c r="M13" s="239">
        <f>K13-L13</f>
        <v>0.2988900000000001</v>
      </c>
      <c r="N13" s="66">
        <f>SUM(O13:AX13)</f>
        <v>12</v>
      </c>
      <c r="O13" s="224">
        <f t="shared" si="0"/>
        <v>2</v>
      </c>
      <c r="P13" s="225">
        <f t="shared" si="0"/>
        <v>2</v>
      </c>
      <c r="Q13" s="226">
        <f t="shared" si="0"/>
        <v>2</v>
      </c>
      <c r="R13" s="227">
        <f t="shared" si="0"/>
        <v>2</v>
      </c>
      <c r="S13" s="225">
        <f t="shared" si="0"/>
        <v>2</v>
      </c>
      <c r="T13" s="228">
        <f t="shared" si="0"/>
        <v>2</v>
      </c>
      <c r="U13" s="229">
        <f t="shared" si="0"/>
        <v>0</v>
      </c>
      <c r="V13" s="160">
        <f t="shared" si="0"/>
        <v>0</v>
      </c>
      <c r="W13" s="230">
        <f t="shared" si="0"/>
        <v>0</v>
      </c>
      <c r="X13" s="231">
        <f t="shared" si="0"/>
        <v>0</v>
      </c>
      <c r="Y13" s="160">
        <f t="shared" si="1"/>
        <v>0</v>
      </c>
      <c r="Z13" s="232">
        <f t="shared" si="1"/>
        <v>0</v>
      </c>
      <c r="AA13" s="229">
        <f t="shared" si="1"/>
        <v>0</v>
      </c>
      <c r="AB13" s="160">
        <f t="shared" si="1"/>
        <v>0</v>
      </c>
      <c r="AC13" s="230">
        <f t="shared" si="1"/>
        <v>0</v>
      </c>
      <c r="AD13" s="231">
        <f t="shared" si="1"/>
        <v>0</v>
      </c>
      <c r="AE13" s="160">
        <f t="shared" si="1"/>
        <v>0</v>
      </c>
      <c r="AF13" s="232">
        <f t="shared" si="1"/>
        <v>0</v>
      </c>
      <c r="AG13" s="229">
        <f t="shared" si="1"/>
        <v>0</v>
      </c>
      <c r="AH13" s="160">
        <f t="shared" si="1"/>
        <v>0</v>
      </c>
      <c r="AI13" s="230">
        <f t="shared" si="1"/>
        <v>0</v>
      </c>
      <c r="AJ13" s="254"/>
      <c r="AK13" s="255"/>
      <c r="AL13" s="256"/>
      <c r="AM13" s="257"/>
      <c r="AN13" s="255"/>
      <c r="AO13" s="258"/>
      <c r="AP13" s="250"/>
      <c r="AQ13" s="248"/>
      <c r="AR13" s="251"/>
      <c r="AS13" s="247"/>
      <c r="AT13" s="248"/>
      <c r="AU13" s="252"/>
      <c r="AV13" s="254"/>
      <c r="AW13" s="255"/>
      <c r="AX13" s="258"/>
    </row>
    <row r="14" spans="1:50" ht="17.25" customHeight="1">
      <c r="A14" s="259" t="s">
        <v>204</v>
      </c>
      <c r="B14" s="32"/>
      <c r="C14" s="32"/>
      <c r="D14" s="32"/>
      <c r="E14" s="33"/>
      <c r="F14" s="32"/>
      <c r="G14" s="32"/>
      <c r="H14" s="32"/>
      <c r="I14" s="32"/>
      <c r="J14" s="32"/>
      <c r="K14" s="37"/>
      <c r="L14" s="239"/>
      <c r="M14" s="239"/>
      <c r="N14" s="66"/>
      <c r="O14" s="247"/>
      <c r="P14" s="248"/>
      <c r="Q14" s="252"/>
      <c r="R14" s="250"/>
      <c r="S14" s="248"/>
      <c r="T14" s="251"/>
      <c r="U14" s="247"/>
      <c r="V14" s="248"/>
      <c r="W14" s="252"/>
      <c r="X14" s="250"/>
      <c r="Y14" s="248"/>
      <c r="Z14" s="251"/>
      <c r="AA14" s="247"/>
      <c r="AB14" s="248"/>
      <c r="AC14" s="252"/>
      <c r="AD14" s="250"/>
      <c r="AE14" s="248"/>
      <c r="AF14" s="251"/>
      <c r="AG14" s="247"/>
      <c r="AH14" s="248"/>
      <c r="AI14" s="252"/>
      <c r="AJ14" s="250"/>
      <c r="AK14" s="248"/>
      <c r="AL14" s="251"/>
      <c r="AM14" s="247"/>
      <c r="AN14" s="248"/>
      <c r="AO14" s="252"/>
      <c r="AP14" s="250"/>
      <c r="AQ14" s="248"/>
      <c r="AR14" s="251"/>
      <c r="AS14" s="247"/>
      <c r="AT14" s="248"/>
      <c r="AU14" s="252"/>
      <c r="AV14" s="250"/>
      <c r="AW14" s="248"/>
      <c r="AX14" s="252"/>
    </row>
    <row r="15" spans="1:50" ht="17.25" customHeight="1">
      <c r="A15" s="31">
        <v>1</v>
      </c>
      <c r="B15" s="32" t="s">
        <v>156</v>
      </c>
      <c r="C15" s="32" t="s">
        <v>131</v>
      </c>
      <c r="D15" s="32" t="s">
        <v>132</v>
      </c>
      <c r="E15" s="33"/>
      <c r="F15" s="32">
        <v>4</v>
      </c>
      <c r="G15" s="32" t="s">
        <v>155</v>
      </c>
      <c r="H15" s="32">
        <v>4</v>
      </c>
      <c r="I15" s="32">
        <f>VLOOKUP(B15,LIST,4,FALSE)*F15*0.1*$C$2</f>
        <v>210</v>
      </c>
      <c r="J15" s="32">
        <f>VLOOKUP(B15,LIST,6,FALSE)</f>
        <v>278</v>
      </c>
      <c r="K15" s="37">
        <f>I15*J15/10000</f>
        <v>5.838</v>
      </c>
      <c r="L15" s="239">
        <f>VLOOKUP(B15,LIST,9,FALSE)*F15/10</f>
        <v>4.670400000000001</v>
      </c>
      <c r="M15" s="239">
        <f>K15-L15</f>
        <v>1.1675999999999993</v>
      </c>
      <c r="N15" s="66">
        <f>SUM(O15:AX15)</f>
        <v>70.39999999999998</v>
      </c>
      <c r="O15" s="78">
        <f aca="true" t="shared" si="2" ref="O15:X19">VLOOKUP($B15,LIST,COLUMN()-1,FALSE)*$F15*0.1*$C$3</f>
        <v>0</v>
      </c>
      <c r="P15" s="39">
        <f t="shared" si="2"/>
        <v>6.4</v>
      </c>
      <c r="Q15" s="79">
        <f t="shared" si="2"/>
        <v>1.6</v>
      </c>
      <c r="R15" s="70">
        <f t="shared" si="2"/>
        <v>1.6</v>
      </c>
      <c r="S15" s="40">
        <f t="shared" si="2"/>
        <v>1.6</v>
      </c>
      <c r="T15" s="89">
        <f t="shared" si="2"/>
        <v>1.6</v>
      </c>
      <c r="U15" s="99">
        <f t="shared" si="2"/>
        <v>19.200000000000003</v>
      </c>
      <c r="V15" s="42">
        <f t="shared" si="2"/>
        <v>4.800000000000001</v>
      </c>
      <c r="W15" s="46">
        <f t="shared" si="2"/>
        <v>4.800000000000001</v>
      </c>
      <c r="X15" s="71">
        <f t="shared" si="2"/>
        <v>4.800000000000001</v>
      </c>
      <c r="Y15" s="42">
        <f aca="true" t="shared" si="3" ref="Y15:AH19">VLOOKUP($B15,LIST,COLUMN()-1,FALSE)*$F15*0.1*$C$3</f>
        <v>4.800000000000001</v>
      </c>
      <c r="Z15" s="94">
        <f t="shared" si="3"/>
        <v>4.800000000000001</v>
      </c>
      <c r="AA15" s="83">
        <f t="shared" si="3"/>
        <v>4.800000000000001</v>
      </c>
      <c r="AB15" s="43">
        <f t="shared" si="3"/>
        <v>4.800000000000001</v>
      </c>
      <c r="AC15" s="53">
        <f t="shared" si="3"/>
        <v>4.800000000000001</v>
      </c>
      <c r="AD15" s="69">
        <f t="shared" si="3"/>
        <v>0</v>
      </c>
      <c r="AE15" s="33">
        <f t="shared" si="3"/>
        <v>0</v>
      </c>
      <c r="AF15" s="88">
        <f t="shared" si="3"/>
        <v>0</v>
      </c>
      <c r="AG15" s="78">
        <f t="shared" si="3"/>
        <v>0</v>
      </c>
      <c r="AH15" s="33">
        <f t="shared" si="3"/>
        <v>0</v>
      </c>
      <c r="AI15" s="36">
        <f aca="true" t="shared" si="4" ref="AI15:AR19">VLOOKUP($B15,LIST,COLUMN()-1,FALSE)*$F15*0.1*$C$3</f>
        <v>0</v>
      </c>
      <c r="AJ15" s="69">
        <f t="shared" si="4"/>
        <v>0</v>
      </c>
      <c r="AK15" s="33">
        <f t="shared" si="4"/>
        <v>0</v>
      </c>
      <c r="AL15" s="88">
        <f t="shared" si="4"/>
        <v>0</v>
      </c>
      <c r="AM15" s="78">
        <f t="shared" si="4"/>
        <v>0</v>
      </c>
      <c r="AN15" s="33">
        <f t="shared" si="4"/>
        <v>0</v>
      </c>
      <c r="AO15" s="36">
        <f t="shared" si="4"/>
        <v>0</v>
      </c>
      <c r="AP15" s="69">
        <f t="shared" si="4"/>
        <v>0</v>
      </c>
      <c r="AQ15" s="33">
        <f t="shared" si="4"/>
        <v>0</v>
      </c>
      <c r="AR15" s="88">
        <f t="shared" si="4"/>
        <v>0</v>
      </c>
      <c r="AS15" s="78">
        <f aca="true" t="shared" si="5" ref="AS15:AX19">VLOOKUP($B15,LIST,COLUMN()-1,FALSE)*$F15*0.1*$C$3</f>
        <v>0</v>
      </c>
      <c r="AT15" s="33">
        <f t="shared" si="5"/>
        <v>0</v>
      </c>
      <c r="AU15" s="36">
        <f t="shared" si="5"/>
        <v>0</v>
      </c>
      <c r="AV15" s="69">
        <f t="shared" si="5"/>
        <v>0</v>
      </c>
      <c r="AW15" s="33">
        <f t="shared" si="5"/>
        <v>0</v>
      </c>
      <c r="AX15" s="36">
        <f t="shared" si="5"/>
        <v>0</v>
      </c>
    </row>
    <row r="16" spans="1:50" ht="18" customHeight="1">
      <c r="A16" s="31">
        <v>2</v>
      </c>
      <c r="B16" s="32" t="s">
        <v>115</v>
      </c>
      <c r="C16" s="32" t="s">
        <v>20</v>
      </c>
      <c r="D16" s="32" t="s">
        <v>151</v>
      </c>
      <c r="E16" s="33"/>
      <c r="F16" s="32">
        <v>1.5</v>
      </c>
      <c r="G16" s="32" t="s">
        <v>158</v>
      </c>
      <c r="H16" s="32">
        <v>2.5</v>
      </c>
      <c r="I16" s="32">
        <f>VLOOKUP(B16,LIST,4,FALSE)*F16*0.1*$C$2</f>
        <v>750</v>
      </c>
      <c r="J16" s="32">
        <f>VLOOKUP(B16,LIST,6,FALSE)</f>
        <v>194</v>
      </c>
      <c r="K16" s="37">
        <f>I16*J16/10000</f>
        <v>14.55</v>
      </c>
      <c r="L16" s="239">
        <f>VLOOKUP(B16,LIST,9,FALSE)*F16/10</f>
        <v>11.64</v>
      </c>
      <c r="M16" s="239">
        <f>K16-L16</f>
        <v>2.91</v>
      </c>
      <c r="N16" s="66">
        <f>SUM(O16:AX16)</f>
        <v>182.99999999999991</v>
      </c>
      <c r="O16" s="78">
        <f t="shared" si="2"/>
        <v>0</v>
      </c>
      <c r="P16" s="33">
        <f t="shared" si="2"/>
        <v>0</v>
      </c>
      <c r="Q16" s="36">
        <f t="shared" si="2"/>
        <v>0</v>
      </c>
      <c r="R16" s="69">
        <f t="shared" si="2"/>
        <v>0</v>
      </c>
      <c r="S16" s="33">
        <f t="shared" si="2"/>
        <v>0</v>
      </c>
      <c r="T16" s="88">
        <f t="shared" si="2"/>
        <v>0</v>
      </c>
      <c r="U16" s="100">
        <f t="shared" si="2"/>
        <v>8.4</v>
      </c>
      <c r="V16" s="40">
        <f t="shared" si="2"/>
        <v>4.2</v>
      </c>
      <c r="W16" s="103">
        <f t="shared" si="2"/>
        <v>12.600000000000001</v>
      </c>
      <c r="X16" s="70">
        <f t="shared" si="2"/>
        <v>8.4</v>
      </c>
      <c r="Y16" s="40">
        <f t="shared" si="3"/>
        <v>8.4</v>
      </c>
      <c r="Z16" s="89">
        <f t="shared" si="3"/>
        <v>8.4</v>
      </c>
      <c r="AA16" s="99">
        <f t="shared" si="3"/>
        <v>16.2</v>
      </c>
      <c r="AB16" s="47">
        <f t="shared" si="3"/>
        <v>6</v>
      </c>
      <c r="AC16" s="55">
        <f t="shared" si="3"/>
        <v>7.800000000000001</v>
      </c>
      <c r="AD16" s="74">
        <f t="shared" si="3"/>
        <v>6</v>
      </c>
      <c r="AE16" s="47">
        <f t="shared" si="3"/>
        <v>4.2</v>
      </c>
      <c r="AF16" s="94">
        <f t="shared" si="3"/>
        <v>10.200000000000001</v>
      </c>
      <c r="AG16" s="83">
        <f t="shared" si="3"/>
        <v>7.2</v>
      </c>
      <c r="AH16" s="43">
        <f t="shared" si="3"/>
        <v>7.2</v>
      </c>
      <c r="AI16" s="53">
        <f t="shared" si="4"/>
        <v>7.2</v>
      </c>
      <c r="AJ16" s="73">
        <f t="shared" si="4"/>
        <v>7.2</v>
      </c>
      <c r="AK16" s="43">
        <f t="shared" si="4"/>
        <v>7.2</v>
      </c>
      <c r="AL16" s="94">
        <f t="shared" si="4"/>
        <v>7.2</v>
      </c>
      <c r="AM16" s="83">
        <f t="shared" si="4"/>
        <v>7.2</v>
      </c>
      <c r="AN16" s="43">
        <f t="shared" si="4"/>
        <v>6</v>
      </c>
      <c r="AO16" s="53">
        <f t="shared" si="4"/>
        <v>7.2</v>
      </c>
      <c r="AP16" s="73">
        <f t="shared" si="4"/>
        <v>4.2</v>
      </c>
      <c r="AQ16" s="43">
        <f t="shared" si="4"/>
        <v>4.2</v>
      </c>
      <c r="AR16" s="94">
        <f t="shared" si="4"/>
        <v>4.2</v>
      </c>
      <c r="AS16" s="107">
        <f t="shared" si="5"/>
        <v>0</v>
      </c>
      <c r="AT16" s="45">
        <f t="shared" si="5"/>
        <v>4.800000000000001</v>
      </c>
      <c r="AU16" s="110">
        <f t="shared" si="5"/>
        <v>1.2000000000000002</v>
      </c>
      <c r="AV16" s="69">
        <f t="shared" si="5"/>
        <v>0</v>
      </c>
      <c r="AW16" s="33">
        <f t="shared" si="5"/>
        <v>0</v>
      </c>
      <c r="AX16" s="36">
        <f t="shared" si="5"/>
        <v>0</v>
      </c>
    </row>
    <row r="17" spans="1:50" ht="17.25" customHeight="1">
      <c r="A17" s="31">
        <v>3</v>
      </c>
      <c r="B17" s="32" t="s">
        <v>95</v>
      </c>
      <c r="C17" s="32" t="s">
        <v>20</v>
      </c>
      <c r="D17" s="32" t="s">
        <v>151</v>
      </c>
      <c r="E17" s="33"/>
      <c r="F17" s="32">
        <v>1.5</v>
      </c>
      <c r="G17" s="32" t="s">
        <v>187</v>
      </c>
      <c r="H17" s="32">
        <v>2.5</v>
      </c>
      <c r="I17" s="32">
        <f>VLOOKUP(B17,LIST,4,FALSE)*F17*0.1*$C$2</f>
        <v>600</v>
      </c>
      <c r="J17" s="32">
        <f>VLOOKUP(B17,LIST,6,FALSE)</f>
        <v>458</v>
      </c>
      <c r="K17" s="37">
        <f>I17*J17/10000</f>
        <v>27.48</v>
      </c>
      <c r="L17" s="239">
        <f>VLOOKUP(B17,LIST,9,FALSE)*F17/10</f>
        <v>21.984</v>
      </c>
      <c r="M17" s="239">
        <f>K17-L17</f>
        <v>5.495999999999999</v>
      </c>
      <c r="N17" s="66">
        <f>SUM(O17:AX17)</f>
        <v>182.99999999999991</v>
      </c>
      <c r="O17" s="78">
        <f t="shared" si="2"/>
        <v>0</v>
      </c>
      <c r="P17" s="33">
        <f t="shared" si="2"/>
        <v>0</v>
      </c>
      <c r="Q17" s="36">
        <f t="shared" si="2"/>
        <v>0</v>
      </c>
      <c r="R17" s="69">
        <f t="shared" si="2"/>
        <v>0</v>
      </c>
      <c r="S17" s="33">
        <f t="shared" si="2"/>
        <v>0</v>
      </c>
      <c r="T17" s="88">
        <f t="shared" si="2"/>
        <v>0</v>
      </c>
      <c r="U17" s="100">
        <f t="shared" si="2"/>
        <v>8.4</v>
      </c>
      <c r="V17" s="40">
        <f t="shared" si="2"/>
        <v>4.2</v>
      </c>
      <c r="W17" s="103">
        <f t="shared" si="2"/>
        <v>12.600000000000001</v>
      </c>
      <c r="X17" s="70">
        <f t="shared" si="2"/>
        <v>8.4</v>
      </c>
      <c r="Y17" s="40">
        <f t="shared" si="3"/>
        <v>8.4</v>
      </c>
      <c r="Z17" s="89">
        <f t="shared" si="3"/>
        <v>8.4</v>
      </c>
      <c r="AA17" s="99">
        <f t="shared" si="3"/>
        <v>16.2</v>
      </c>
      <c r="AB17" s="47">
        <f t="shared" si="3"/>
        <v>6</v>
      </c>
      <c r="AC17" s="55">
        <f t="shared" si="3"/>
        <v>7.800000000000001</v>
      </c>
      <c r="AD17" s="74">
        <f t="shared" si="3"/>
        <v>6</v>
      </c>
      <c r="AE17" s="47">
        <f t="shared" si="3"/>
        <v>4.2</v>
      </c>
      <c r="AF17" s="94">
        <f t="shared" si="3"/>
        <v>10.200000000000001</v>
      </c>
      <c r="AG17" s="83">
        <f t="shared" si="3"/>
        <v>7.2</v>
      </c>
      <c r="AH17" s="43">
        <f t="shared" si="3"/>
        <v>7.2</v>
      </c>
      <c r="AI17" s="53">
        <f t="shared" si="4"/>
        <v>7.2</v>
      </c>
      <c r="AJ17" s="73">
        <f t="shared" si="4"/>
        <v>7.2</v>
      </c>
      <c r="AK17" s="43">
        <f t="shared" si="4"/>
        <v>7.2</v>
      </c>
      <c r="AL17" s="94">
        <f t="shared" si="4"/>
        <v>7.2</v>
      </c>
      <c r="AM17" s="83">
        <f t="shared" si="4"/>
        <v>7.2</v>
      </c>
      <c r="AN17" s="43">
        <f t="shared" si="4"/>
        <v>6</v>
      </c>
      <c r="AO17" s="53">
        <f t="shared" si="4"/>
        <v>7.2</v>
      </c>
      <c r="AP17" s="73">
        <f t="shared" si="4"/>
        <v>4.2</v>
      </c>
      <c r="AQ17" s="43">
        <f t="shared" si="4"/>
        <v>4.2</v>
      </c>
      <c r="AR17" s="94">
        <f t="shared" si="4"/>
        <v>4.2</v>
      </c>
      <c r="AS17" s="107">
        <f t="shared" si="5"/>
        <v>0</v>
      </c>
      <c r="AT17" s="45">
        <f t="shared" si="5"/>
        <v>4.800000000000001</v>
      </c>
      <c r="AU17" s="110">
        <f t="shared" si="5"/>
        <v>1.2000000000000002</v>
      </c>
      <c r="AV17" s="69">
        <f t="shared" si="5"/>
        <v>0</v>
      </c>
      <c r="AW17" s="33">
        <f t="shared" si="5"/>
        <v>0</v>
      </c>
      <c r="AX17" s="36">
        <f t="shared" si="5"/>
        <v>0</v>
      </c>
    </row>
    <row r="18" spans="1:50" ht="17.25" customHeight="1">
      <c r="A18" s="31">
        <v>4</v>
      </c>
      <c r="B18" s="32" t="s">
        <v>121</v>
      </c>
      <c r="C18" s="32" t="s">
        <v>139</v>
      </c>
      <c r="D18" s="32" t="s">
        <v>136</v>
      </c>
      <c r="E18" s="33"/>
      <c r="F18" s="32">
        <v>4</v>
      </c>
      <c r="G18" s="32" t="s">
        <v>180</v>
      </c>
      <c r="H18" s="32">
        <v>4</v>
      </c>
      <c r="I18" s="32">
        <f>VLOOKUP(B18,LIST,4,FALSE)*F18*0.1*$C$2</f>
        <v>159.60000000000002</v>
      </c>
      <c r="J18" s="32">
        <f>VLOOKUP(B18,LIST,6,FALSE)</f>
        <v>452</v>
      </c>
      <c r="K18" s="37">
        <f>I18*J18/10000</f>
        <v>7.213920000000001</v>
      </c>
      <c r="L18" s="239">
        <f>VLOOKUP(B18,LIST,9,FALSE)*F18/10</f>
        <v>5.771136</v>
      </c>
      <c r="M18" s="239">
        <f>K18-L18</f>
        <v>1.4427840000000005</v>
      </c>
      <c r="N18" s="66">
        <f>SUM(O18:AX18)</f>
        <v>80</v>
      </c>
      <c r="O18" s="78">
        <f t="shared" si="2"/>
        <v>0</v>
      </c>
      <c r="P18" s="33">
        <f t="shared" si="2"/>
        <v>0</v>
      </c>
      <c r="Q18" s="36">
        <f t="shared" si="2"/>
        <v>0</v>
      </c>
      <c r="R18" s="69">
        <f t="shared" si="2"/>
        <v>0</v>
      </c>
      <c r="S18" s="33">
        <f t="shared" si="2"/>
        <v>0</v>
      </c>
      <c r="T18" s="88">
        <f t="shared" si="2"/>
        <v>0</v>
      </c>
      <c r="U18" s="78">
        <f t="shared" si="2"/>
        <v>0</v>
      </c>
      <c r="V18" s="33">
        <f t="shared" si="2"/>
        <v>0</v>
      </c>
      <c r="W18" s="36">
        <f t="shared" si="2"/>
        <v>0</v>
      </c>
      <c r="X18" s="69">
        <f t="shared" si="2"/>
        <v>0</v>
      </c>
      <c r="Y18" s="33">
        <f t="shared" si="3"/>
        <v>0</v>
      </c>
      <c r="Z18" s="92">
        <f t="shared" si="3"/>
        <v>3.2</v>
      </c>
      <c r="AA18" s="80">
        <f t="shared" si="3"/>
        <v>4.800000000000001</v>
      </c>
      <c r="AB18" s="42">
        <f t="shared" si="3"/>
        <v>4.800000000000001</v>
      </c>
      <c r="AC18" s="46">
        <f t="shared" si="3"/>
        <v>4.800000000000001</v>
      </c>
      <c r="AD18" s="71">
        <f t="shared" si="3"/>
        <v>4.800000000000001</v>
      </c>
      <c r="AE18" s="42">
        <f t="shared" si="3"/>
        <v>4.800000000000001</v>
      </c>
      <c r="AF18" s="91">
        <f t="shared" si="3"/>
        <v>4.800000000000001</v>
      </c>
      <c r="AG18" s="80">
        <f t="shared" si="3"/>
        <v>4.800000000000001</v>
      </c>
      <c r="AH18" s="42">
        <f t="shared" si="3"/>
        <v>4.800000000000001</v>
      </c>
      <c r="AI18" s="53">
        <f t="shared" si="4"/>
        <v>9.600000000000001</v>
      </c>
      <c r="AJ18" s="73">
        <f t="shared" si="4"/>
        <v>9.600000000000001</v>
      </c>
      <c r="AK18" s="43">
        <f t="shared" si="4"/>
        <v>9.600000000000001</v>
      </c>
      <c r="AL18" s="94">
        <f t="shared" si="4"/>
        <v>9.600000000000001</v>
      </c>
      <c r="AM18" s="78">
        <f t="shared" si="4"/>
        <v>0</v>
      </c>
      <c r="AN18" s="33">
        <f t="shared" si="4"/>
        <v>0</v>
      </c>
      <c r="AO18" s="36">
        <f t="shared" si="4"/>
        <v>0</v>
      </c>
      <c r="AP18" s="69">
        <f t="shared" si="4"/>
        <v>0</v>
      </c>
      <c r="AQ18" s="33">
        <f t="shared" si="4"/>
        <v>0</v>
      </c>
      <c r="AR18" s="88">
        <f t="shared" si="4"/>
        <v>0</v>
      </c>
      <c r="AS18" s="78">
        <f t="shared" si="5"/>
        <v>0</v>
      </c>
      <c r="AT18" s="33">
        <f t="shared" si="5"/>
        <v>0</v>
      </c>
      <c r="AU18" s="36">
        <f t="shared" si="5"/>
        <v>0</v>
      </c>
      <c r="AV18" s="69">
        <f t="shared" si="5"/>
        <v>0</v>
      </c>
      <c r="AW18" s="33">
        <f t="shared" si="5"/>
        <v>0</v>
      </c>
      <c r="AX18" s="36">
        <f t="shared" si="5"/>
        <v>0</v>
      </c>
    </row>
    <row r="19" spans="1:50" ht="17.25" customHeight="1">
      <c r="A19" s="31">
        <v>5</v>
      </c>
      <c r="B19" s="32" t="s">
        <v>71</v>
      </c>
      <c r="C19" s="32" t="s">
        <v>131</v>
      </c>
      <c r="D19" s="32" t="s">
        <v>145</v>
      </c>
      <c r="E19" s="33"/>
      <c r="F19" s="32">
        <v>4</v>
      </c>
      <c r="G19" s="32" t="s">
        <v>159</v>
      </c>
      <c r="H19" s="32">
        <v>4</v>
      </c>
      <c r="I19" s="32">
        <f>VLOOKUP(B19,LIST,4,FALSE)*F19*0.1*$C$2</f>
        <v>210</v>
      </c>
      <c r="J19" s="32">
        <f>VLOOKUP(B19,LIST,6,FALSE)</f>
        <v>133</v>
      </c>
      <c r="K19" s="37">
        <f>I19*J19/10000</f>
        <v>2.793</v>
      </c>
      <c r="L19" s="239">
        <f>VLOOKUP(B19,LIST,9,FALSE)*F19/10</f>
        <v>2.2344</v>
      </c>
      <c r="M19" s="239">
        <f>K19-L19</f>
        <v>0.5586000000000002</v>
      </c>
      <c r="N19" s="66">
        <f>SUM(O19:AX19)</f>
        <v>70.40000000000002</v>
      </c>
      <c r="O19" s="78">
        <f t="shared" si="2"/>
        <v>0</v>
      </c>
      <c r="P19" s="33">
        <f t="shared" si="2"/>
        <v>0</v>
      </c>
      <c r="Q19" s="36">
        <f t="shared" si="2"/>
        <v>0</v>
      </c>
      <c r="R19" s="69">
        <f t="shared" si="2"/>
        <v>0</v>
      </c>
      <c r="S19" s="33">
        <f t="shared" si="2"/>
        <v>0</v>
      </c>
      <c r="T19" s="88">
        <f t="shared" si="2"/>
        <v>0</v>
      </c>
      <c r="U19" s="78">
        <f t="shared" si="2"/>
        <v>0</v>
      </c>
      <c r="V19" s="33">
        <f t="shared" si="2"/>
        <v>0</v>
      </c>
      <c r="W19" s="36">
        <f t="shared" si="2"/>
        <v>0</v>
      </c>
      <c r="X19" s="69">
        <f t="shared" si="2"/>
        <v>0</v>
      </c>
      <c r="Y19" s="33">
        <f t="shared" si="3"/>
        <v>0</v>
      </c>
      <c r="Z19" s="88">
        <f t="shared" si="3"/>
        <v>0</v>
      </c>
      <c r="AA19" s="78">
        <f t="shared" si="3"/>
        <v>0</v>
      </c>
      <c r="AB19" s="33">
        <f t="shared" si="3"/>
        <v>0</v>
      </c>
      <c r="AC19" s="36">
        <f t="shared" si="3"/>
        <v>0</v>
      </c>
      <c r="AD19" s="69">
        <f t="shared" si="3"/>
        <v>0</v>
      </c>
      <c r="AE19" s="33">
        <f t="shared" si="3"/>
        <v>0</v>
      </c>
      <c r="AF19" s="88">
        <f t="shared" si="3"/>
        <v>0</v>
      </c>
      <c r="AG19" s="78">
        <f t="shared" si="3"/>
        <v>0</v>
      </c>
      <c r="AH19" s="39">
        <f t="shared" si="3"/>
        <v>6.4</v>
      </c>
      <c r="AI19" s="49">
        <f t="shared" si="4"/>
        <v>1.6</v>
      </c>
      <c r="AJ19" s="96">
        <f t="shared" si="4"/>
        <v>1.6</v>
      </c>
      <c r="AK19" s="44">
        <f t="shared" si="4"/>
        <v>1.6</v>
      </c>
      <c r="AL19" s="105">
        <f t="shared" si="4"/>
        <v>19.200000000000003</v>
      </c>
      <c r="AM19" s="80">
        <f t="shared" si="4"/>
        <v>3.2</v>
      </c>
      <c r="AN19" s="42">
        <f t="shared" si="4"/>
        <v>3.2</v>
      </c>
      <c r="AO19" s="46">
        <f t="shared" si="4"/>
        <v>3.2</v>
      </c>
      <c r="AP19" s="71">
        <f t="shared" si="4"/>
        <v>3.2</v>
      </c>
      <c r="AQ19" s="43">
        <f t="shared" si="4"/>
        <v>4.800000000000001</v>
      </c>
      <c r="AR19" s="94">
        <f t="shared" si="4"/>
        <v>4.800000000000001</v>
      </c>
      <c r="AS19" s="83">
        <f t="shared" si="5"/>
        <v>4.800000000000001</v>
      </c>
      <c r="AT19" s="43">
        <f t="shared" si="5"/>
        <v>3.2</v>
      </c>
      <c r="AU19" s="53">
        <f t="shared" si="5"/>
        <v>3.2</v>
      </c>
      <c r="AV19" s="73">
        <f t="shared" si="5"/>
        <v>3.2</v>
      </c>
      <c r="AW19" s="43">
        <f t="shared" si="5"/>
        <v>3.2</v>
      </c>
      <c r="AX19" s="36">
        <f t="shared" si="5"/>
        <v>0</v>
      </c>
    </row>
    <row r="20" spans="1:50" ht="17.25" customHeight="1">
      <c r="A20" s="259" t="s">
        <v>205</v>
      </c>
      <c r="B20" s="32"/>
      <c r="C20" s="32"/>
      <c r="D20" s="32"/>
      <c r="E20" s="33"/>
      <c r="F20" s="32"/>
      <c r="G20" s="32"/>
      <c r="H20" s="32"/>
      <c r="I20" s="32"/>
      <c r="J20" s="32"/>
      <c r="K20" s="37"/>
      <c r="L20" s="239"/>
      <c r="M20" s="239"/>
      <c r="N20" s="66"/>
      <c r="O20" s="78"/>
      <c r="P20" s="33"/>
      <c r="Q20" s="36"/>
      <c r="R20" s="69"/>
      <c r="S20" s="33"/>
      <c r="T20" s="88"/>
      <c r="U20" s="78"/>
      <c r="V20" s="33"/>
      <c r="W20" s="36"/>
      <c r="X20" s="250"/>
      <c r="Y20" s="248"/>
      <c r="Z20" s="251"/>
      <c r="AA20" s="247"/>
      <c r="AB20" s="248"/>
      <c r="AC20" s="252"/>
      <c r="AD20" s="250"/>
      <c r="AE20" s="248"/>
      <c r="AF20" s="251"/>
      <c r="AG20" s="247"/>
      <c r="AH20" s="248"/>
      <c r="AI20" s="252"/>
      <c r="AJ20" s="250"/>
      <c r="AK20" s="248"/>
      <c r="AL20" s="251"/>
      <c r="AM20" s="247"/>
      <c r="AN20" s="248"/>
      <c r="AO20" s="36"/>
      <c r="AP20" s="69"/>
      <c r="AQ20" s="33"/>
      <c r="AR20" s="88"/>
      <c r="AS20" s="78"/>
      <c r="AT20" s="33"/>
      <c r="AU20" s="36"/>
      <c r="AV20" s="69"/>
      <c r="AW20" s="33"/>
      <c r="AX20" s="36"/>
    </row>
    <row r="21" spans="1:50" ht="17.25" customHeight="1">
      <c r="A21" s="31">
        <v>1</v>
      </c>
      <c r="B21" s="32" t="s">
        <v>116</v>
      </c>
      <c r="C21" s="32" t="s">
        <v>147</v>
      </c>
      <c r="D21" s="32" t="s">
        <v>145</v>
      </c>
      <c r="E21" s="33"/>
      <c r="F21" s="32">
        <v>4</v>
      </c>
      <c r="G21" s="32" t="s">
        <v>162</v>
      </c>
      <c r="H21" s="32">
        <v>4</v>
      </c>
      <c r="I21" s="32"/>
      <c r="J21" s="32"/>
      <c r="K21" s="37"/>
      <c r="L21" s="239"/>
      <c r="M21" s="239"/>
      <c r="N21" s="66">
        <f aca="true" t="shared" si="6" ref="N21:N26">SUM(O21:AX21)</f>
        <v>74.4</v>
      </c>
      <c r="O21" s="247"/>
      <c r="P21" s="248"/>
      <c r="Q21" s="252"/>
      <c r="R21" s="250"/>
      <c r="S21" s="248"/>
      <c r="T21" s="251"/>
      <c r="U21" s="247"/>
      <c r="V21" s="248"/>
      <c r="W21" s="252"/>
      <c r="X21" s="250"/>
      <c r="Y21" s="248"/>
      <c r="Z21" s="251"/>
      <c r="AA21" s="247"/>
      <c r="AB21" s="248"/>
      <c r="AC21" s="252"/>
      <c r="AD21" s="250"/>
      <c r="AE21" s="248"/>
      <c r="AF21" s="251"/>
      <c r="AG21" s="247"/>
      <c r="AH21" s="33">
        <f aca="true" t="shared" si="7" ref="AH21:AQ25">VLOOKUP($B21,LIST,COLUMN()-1,FALSE)*$F21*0.1*$C$3</f>
        <v>0</v>
      </c>
      <c r="AI21" s="36">
        <f t="shared" si="7"/>
        <v>0</v>
      </c>
      <c r="AJ21" s="97">
        <f t="shared" si="7"/>
        <v>6.4</v>
      </c>
      <c r="AK21" s="42">
        <f t="shared" si="7"/>
        <v>0</v>
      </c>
      <c r="AL21" s="91">
        <f t="shared" si="7"/>
        <v>4</v>
      </c>
      <c r="AM21" s="80">
        <f t="shared" si="7"/>
        <v>0</v>
      </c>
      <c r="AN21" s="42">
        <f t="shared" si="7"/>
        <v>4</v>
      </c>
      <c r="AO21" s="46">
        <f t="shared" si="7"/>
        <v>4</v>
      </c>
      <c r="AP21" s="71">
        <f t="shared" si="7"/>
        <v>4</v>
      </c>
      <c r="AQ21" s="42">
        <f t="shared" si="7"/>
        <v>0</v>
      </c>
      <c r="AR21" s="91">
        <f aca="true" t="shared" si="8" ref="AR21:AX25">VLOOKUP($B21,LIST,COLUMN()-1,FALSE)*$F21*0.1*$C$3</f>
        <v>4</v>
      </c>
      <c r="AS21" s="80">
        <f t="shared" si="8"/>
        <v>0</v>
      </c>
      <c r="AT21" s="43">
        <f t="shared" si="8"/>
        <v>9.600000000000001</v>
      </c>
      <c r="AU21" s="53">
        <f t="shared" si="8"/>
        <v>9.600000000000001</v>
      </c>
      <c r="AV21" s="73">
        <f t="shared" si="8"/>
        <v>9.600000000000001</v>
      </c>
      <c r="AW21" s="43">
        <f t="shared" si="8"/>
        <v>9.600000000000001</v>
      </c>
      <c r="AX21" s="53">
        <f t="shared" si="8"/>
        <v>9.600000000000001</v>
      </c>
    </row>
    <row r="22" spans="1:50" ht="17.25" customHeight="1">
      <c r="A22" s="31">
        <v>2</v>
      </c>
      <c r="B22" s="32" t="s">
        <v>114</v>
      </c>
      <c r="C22" s="32" t="s">
        <v>135</v>
      </c>
      <c r="D22" s="32" t="s">
        <v>136</v>
      </c>
      <c r="E22" s="33"/>
      <c r="F22" s="32">
        <v>4</v>
      </c>
      <c r="G22" s="32" t="s">
        <v>213</v>
      </c>
      <c r="H22" s="32">
        <v>2</v>
      </c>
      <c r="I22" s="32" t="s">
        <v>216</v>
      </c>
      <c r="J22" s="32"/>
      <c r="K22" s="37"/>
      <c r="L22" s="239"/>
      <c r="M22" s="239"/>
      <c r="N22" s="66">
        <f t="shared" si="6"/>
        <v>58.4</v>
      </c>
      <c r="O22" s="247"/>
      <c r="P22" s="248"/>
      <c r="Q22" s="252"/>
      <c r="R22" s="250"/>
      <c r="S22" s="248"/>
      <c r="T22" s="251"/>
      <c r="U22" s="247"/>
      <c r="V22" s="248"/>
      <c r="W22" s="252"/>
      <c r="X22" s="250"/>
      <c r="Y22" s="248"/>
      <c r="Z22" s="251"/>
      <c r="AA22" s="247"/>
      <c r="AB22" s="248"/>
      <c r="AC22" s="252"/>
      <c r="AD22" s="250"/>
      <c r="AE22" s="248"/>
      <c r="AF22" s="251"/>
      <c r="AG22" s="247"/>
      <c r="AH22" s="33">
        <f t="shared" si="7"/>
        <v>0</v>
      </c>
      <c r="AI22" s="36">
        <f t="shared" si="7"/>
        <v>0</v>
      </c>
      <c r="AJ22" s="69">
        <f t="shared" si="7"/>
        <v>0</v>
      </c>
      <c r="AK22" s="33">
        <f t="shared" si="7"/>
        <v>0</v>
      </c>
      <c r="AL22" s="108">
        <f t="shared" si="7"/>
        <v>5.6000000000000005</v>
      </c>
      <c r="AM22" s="100">
        <f t="shared" si="7"/>
        <v>7.2</v>
      </c>
      <c r="AN22" s="44">
        <f t="shared" si="7"/>
        <v>7.2</v>
      </c>
      <c r="AO22" s="49">
        <f t="shared" si="7"/>
        <v>0</v>
      </c>
      <c r="AP22" s="96">
        <f t="shared" si="7"/>
        <v>4.800000000000001</v>
      </c>
      <c r="AQ22" s="44">
        <f t="shared" si="7"/>
        <v>0</v>
      </c>
      <c r="AR22" s="90">
        <f t="shared" si="8"/>
        <v>0</v>
      </c>
      <c r="AS22" s="99">
        <f t="shared" si="8"/>
        <v>28</v>
      </c>
      <c r="AT22" s="42">
        <f t="shared" si="8"/>
        <v>0</v>
      </c>
      <c r="AU22" s="46">
        <f t="shared" si="8"/>
        <v>5.6000000000000005</v>
      </c>
      <c r="AV22" s="71">
        <f t="shared" si="8"/>
        <v>0</v>
      </c>
      <c r="AW22" s="42">
        <f t="shared" si="8"/>
        <v>0</v>
      </c>
      <c r="AX22" s="46">
        <f t="shared" si="8"/>
        <v>0</v>
      </c>
    </row>
    <row r="23" spans="1:50" ht="17.25" customHeight="1">
      <c r="A23" s="31">
        <v>3</v>
      </c>
      <c r="B23" s="32" t="s">
        <v>127</v>
      </c>
      <c r="C23" s="32" t="s">
        <v>149</v>
      </c>
      <c r="D23" s="32" t="s">
        <v>143</v>
      </c>
      <c r="E23" s="33"/>
      <c r="F23" s="32">
        <v>4</v>
      </c>
      <c r="G23" s="32" t="s">
        <v>163</v>
      </c>
      <c r="H23" s="32">
        <v>4</v>
      </c>
      <c r="I23" s="32"/>
      <c r="J23" s="32"/>
      <c r="K23" s="37"/>
      <c r="L23" s="239"/>
      <c r="M23" s="239"/>
      <c r="N23" s="66">
        <f t="shared" si="6"/>
        <v>41.599999999999994</v>
      </c>
      <c r="O23" s="247"/>
      <c r="P23" s="248"/>
      <c r="Q23" s="252"/>
      <c r="R23" s="250"/>
      <c r="S23" s="248"/>
      <c r="T23" s="251"/>
      <c r="U23" s="247"/>
      <c r="V23" s="248"/>
      <c r="W23" s="252"/>
      <c r="X23" s="250"/>
      <c r="Y23" s="248"/>
      <c r="Z23" s="251"/>
      <c r="AA23" s="247"/>
      <c r="AB23" s="248"/>
      <c r="AC23" s="252"/>
      <c r="AD23" s="250"/>
      <c r="AE23" s="248"/>
      <c r="AF23" s="251"/>
      <c r="AG23" s="247"/>
      <c r="AH23" s="33">
        <f t="shared" si="7"/>
        <v>0</v>
      </c>
      <c r="AI23" s="36">
        <f t="shared" si="7"/>
        <v>0</v>
      </c>
      <c r="AJ23" s="69">
        <f t="shared" si="7"/>
        <v>0</v>
      </c>
      <c r="AK23" s="33">
        <f t="shared" si="7"/>
        <v>0</v>
      </c>
      <c r="AL23" s="88">
        <f t="shared" si="7"/>
        <v>0</v>
      </c>
      <c r="AM23" s="78">
        <f t="shared" si="7"/>
        <v>0</v>
      </c>
      <c r="AN23" s="33">
        <f t="shared" si="7"/>
        <v>0</v>
      </c>
      <c r="AO23" s="36">
        <f t="shared" si="7"/>
        <v>0</v>
      </c>
      <c r="AP23" s="97">
        <f t="shared" si="7"/>
        <v>6.4</v>
      </c>
      <c r="AQ23" s="42">
        <f t="shared" si="7"/>
        <v>3.2</v>
      </c>
      <c r="AR23" s="91">
        <f t="shared" si="8"/>
        <v>3.2</v>
      </c>
      <c r="AS23" s="80">
        <f t="shared" si="8"/>
        <v>3.2</v>
      </c>
      <c r="AT23" s="223">
        <f t="shared" si="8"/>
        <v>3.2</v>
      </c>
      <c r="AU23" s="46">
        <f t="shared" si="8"/>
        <v>3.2</v>
      </c>
      <c r="AV23" s="73">
        <f t="shared" si="8"/>
        <v>6.4</v>
      </c>
      <c r="AW23" s="43">
        <f t="shared" si="8"/>
        <v>6.4</v>
      </c>
      <c r="AX23" s="53">
        <f t="shared" si="8"/>
        <v>6.4</v>
      </c>
    </row>
    <row r="24" spans="1:50" ht="17.25" customHeight="1">
      <c r="A24" s="31">
        <v>4</v>
      </c>
      <c r="B24" s="32" t="s">
        <v>190</v>
      </c>
      <c r="C24" s="32" t="s">
        <v>191</v>
      </c>
      <c r="D24" s="32" t="s">
        <v>209</v>
      </c>
      <c r="E24" s="33"/>
      <c r="F24" s="32">
        <v>2</v>
      </c>
      <c r="G24" s="32" t="s">
        <v>193</v>
      </c>
      <c r="H24" s="32"/>
      <c r="I24" s="32"/>
      <c r="J24" s="32"/>
      <c r="K24" s="37"/>
      <c r="L24" s="239"/>
      <c r="M24" s="239"/>
      <c r="N24" s="66">
        <f t="shared" si="6"/>
        <v>11.2</v>
      </c>
      <c r="O24" s="257"/>
      <c r="P24" s="255"/>
      <c r="Q24" s="258"/>
      <c r="R24" s="254"/>
      <c r="S24" s="255"/>
      <c r="T24" s="256"/>
      <c r="U24" s="257"/>
      <c r="V24" s="255"/>
      <c r="W24" s="258"/>
      <c r="X24" s="254"/>
      <c r="Y24" s="255"/>
      <c r="Z24" s="256"/>
      <c r="AA24" s="257"/>
      <c r="AB24" s="255"/>
      <c r="AC24" s="258"/>
      <c r="AD24" s="254"/>
      <c r="AE24" s="255"/>
      <c r="AF24" s="256"/>
      <c r="AG24" s="257"/>
      <c r="AH24" s="160">
        <f t="shared" si="7"/>
        <v>0</v>
      </c>
      <c r="AI24" s="230">
        <f t="shared" si="7"/>
        <v>0</v>
      </c>
      <c r="AJ24" s="231">
        <f t="shared" si="7"/>
        <v>0</v>
      </c>
      <c r="AK24" s="160">
        <f t="shared" si="7"/>
        <v>0</v>
      </c>
      <c r="AL24" s="232">
        <f t="shared" si="7"/>
        <v>0</v>
      </c>
      <c r="AM24" s="229">
        <f t="shared" si="7"/>
        <v>0</v>
      </c>
      <c r="AN24" s="160">
        <f t="shared" si="7"/>
        <v>0</v>
      </c>
      <c r="AO24" s="230">
        <f t="shared" si="7"/>
        <v>0</v>
      </c>
      <c r="AP24" s="69">
        <f t="shared" si="7"/>
        <v>0</v>
      </c>
      <c r="AQ24" s="33">
        <f t="shared" si="7"/>
        <v>0</v>
      </c>
      <c r="AR24" s="88">
        <f t="shared" si="8"/>
        <v>0</v>
      </c>
      <c r="AS24" s="78">
        <f t="shared" si="8"/>
        <v>0</v>
      </c>
      <c r="AT24" s="33">
        <f t="shared" si="8"/>
        <v>0</v>
      </c>
      <c r="AU24" s="36">
        <f t="shared" si="8"/>
        <v>0</v>
      </c>
      <c r="AV24" s="233">
        <f t="shared" si="8"/>
        <v>4</v>
      </c>
      <c r="AW24" s="234">
        <f t="shared" si="8"/>
        <v>4</v>
      </c>
      <c r="AX24" s="235">
        <f t="shared" si="8"/>
        <v>3.2</v>
      </c>
    </row>
    <row r="25" spans="1:50" ht="17.25" customHeight="1">
      <c r="A25" s="31">
        <v>5</v>
      </c>
      <c r="B25" s="32" t="s">
        <v>190</v>
      </c>
      <c r="C25" s="32" t="s">
        <v>191</v>
      </c>
      <c r="D25" s="32" t="s">
        <v>209</v>
      </c>
      <c r="E25" s="33"/>
      <c r="F25" s="32">
        <v>2</v>
      </c>
      <c r="G25" s="32" t="s">
        <v>186</v>
      </c>
      <c r="H25" s="32"/>
      <c r="I25" s="32"/>
      <c r="J25" s="32"/>
      <c r="K25" s="37"/>
      <c r="L25" s="239"/>
      <c r="M25" s="239"/>
      <c r="N25" s="66">
        <f t="shared" si="6"/>
        <v>11.2</v>
      </c>
      <c r="O25" s="257"/>
      <c r="P25" s="255"/>
      <c r="Q25" s="258"/>
      <c r="R25" s="254"/>
      <c r="S25" s="255"/>
      <c r="T25" s="256"/>
      <c r="U25" s="257"/>
      <c r="V25" s="255"/>
      <c r="W25" s="258"/>
      <c r="X25" s="254"/>
      <c r="Y25" s="255"/>
      <c r="Z25" s="256"/>
      <c r="AA25" s="257"/>
      <c r="AB25" s="255"/>
      <c r="AC25" s="258"/>
      <c r="AD25" s="254"/>
      <c r="AE25" s="255"/>
      <c r="AF25" s="256"/>
      <c r="AG25" s="257"/>
      <c r="AH25" s="160">
        <f t="shared" si="7"/>
        <v>0</v>
      </c>
      <c r="AI25" s="230">
        <f t="shared" si="7"/>
        <v>0</v>
      </c>
      <c r="AJ25" s="231">
        <f t="shared" si="7"/>
        <v>0</v>
      </c>
      <c r="AK25" s="160">
        <f t="shared" si="7"/>
        <v>0</v>
      </c>
      <c r="AL25" s="232">
        <f t="shared" si="7"/>
        <v>0</v>
      </c>
      <c r="AM25" s="229">
        <f t="shared" si="7"/>
        <v>0</v>
      </c>
      <c r="AN25" s="160">
        <f t="shared" si="7"/>
        <v>0</v>
      </c>
      <c r="AO25" s="230">
        <f t="shared" si="7"/>
        <v>0</v>
      </c>
      <c r="AP25" s="69">
        <f t="shared" si="7"/>
        <v>0</v>
      </c>
      <c r="AQ25" s="33">
        <f t="shared" si="7"/>
        <v>0</v>
      </c>
      <c r="AR25" s="88">
        <f t="shared" si="8"/>
        <v>0</v>
      </c>
      <c r="AS25" s="78">
        <f t="shared" si="8"/>
        <v>0</v>
      </c>
      <c r="AT25" s="33">
        <f t="shared" si="8"/>
        <v>0</v>
      </c>
      <c r="AU25" s="36">
        <f t="shared" si="8"/>
        <v>0</v>
      </c>
      <c r="AV25" s="233">
        <f t="shared" si="8"/>
        <v>4</v>
      </c>
      <c r="AW25" s="234">
        <f t="shared" si="8"/>
        <v>4</v>
      </c>
      <c r="AX25" s="235">
        <f t="shared" si="8"/>
        <v>3.2</v>
      </c>
    </row>
    <row r="26" spans="1:50" ht="17.25" customHeight="1">
      <c r="A26" s="149"/>
      <c r="B26" s="150" t="s">
        <v>100</v>
      </c>
      <c r="C26" s="150"/>
      <c r="D26" s="150"/>
      <c r="E26" s="151"/>
      <c r="F26" s="150">
        <f>SUM(F9:F25)</f>
        <v>39</v>
      </c>
      <c r="G26" s="150"/>
      <c r="H26" s="150">
        <f>SUM(H9:H25)</f>
        <v>35.5</v>
      </c>
      <c r="I26" s="150"/>
      <c r="J26" s="150"/>
      <c r="K26" s="152">
        <f>SUM(K8:K25)</f>
        <v>70.99592000000001</v>
      </c>
      <c r="L26" s="152">
        <f>SUM(L8:L25)</f>
        <v>56.796736</v>
      </c>
      <c r="M26" s="152">
        <f>SUM(M8:M25)</f>
        <v>14.199183999999997</v>
      </c>
      <c r="N26" s="153">
        <f t="shared" si="6"/>
        <v>890.4</v>
      </c>
      <c r="O26" s="154">
        <f aca="true" t="shared" si="9" ref="O26:AX26">SUM(O8:O25)</f>
        <v>12</v>
      </c>
      <c r="P26" s="151">
        <f t="shared" si="9"/>
        <v>18.4</v>
      </c>
      <c r="Q26" s="155">
        <f t="shared" si="9"/>
        <v>13.6</v>
      </c>
      <c r="R26" s="156">
        <f t="shared" si="9"/>
        <v>13.6</v>
      </c>
      <c r="S26" s="151">
        <f t="shared" si="9"/>
        <v>13.6</v>
      </c>
      <c r="T26" s="157">
        <f t="shared" si="9"/>
        <v>13.6</v>
      </c>
      <c r="U26" s="154">
        <f t="shared" si="9"/>
        <v>40</v>
      </c>
      <c r="V26" s="151">
        <f t="shared" si="9"/>
        <v>13.2</v>
      </c>
      <c r="W26" s="155">
        <f t="shared" si="9"/>
        <v>32.800000000000004</v>
      </c>
      <c r="X26" s="156">
        <f t="shared" si="9"/>
        <v>21.6</v>
      </c>
      <c r="Y26" s="151">
        <f t="shared" si="9"/>
        <v>24.4</v>
      </c>
      <c r="Z26" s="157">
        <f t="shared" si="9"/>
        <v>24.8</v>
      </c>
      <c r="AA26" s="154">
        <f t="shared" si="9"/>
        <v>42</v>
      </c>
      <c r="AB26" s="151">
        <f t="shared" si="9"/>
        <v>22.8</v>
      </c>
      <c r="AC26" s="155">
        <f t="shared" si="9"/>
        <v>25.200000000000003</v>
      </c>
      <c r="AD26" s="156">
        <f t="shared" si="9"/>
        <v>16.8</v>
      </c>
      <c r="AE26" s="151">
        <f t="shared" si="9"/>
        <v>27.2</v>
      </c>
      <c r="AF26" s="157">
        <f t="shared" si="9"/>
        <v>35.2</v>
      </c>
      <c r="AG26" s="154">
        <f t="shared" si="9"/>
        <v>19.200000000000003</v>
      </c>
      <c r="AH26" s="151">
        <f t="shared" si="9"/>
        <v>25.6</v>
      </c>
      <c r="AI26" s="155">
        <f t="shared" si="9"/>
        <v>25.6</v>
      </c>
      <c r="AJ26" s="156">
        <f t="shared" si="9"/>
        <v>32</v>
      </c>
      <c r="AK26" s="151">
        <f t="shared" si="9"/>
        <v>25.6</v>
      </c>
      <c r="AL26" s="157">
        <f t="shared" si="9"/>
        <v>52.800000000000004</v>
      </c>
      <c r="AM26" s="154">
        <f t="shared" si="9"/>
        <v>24.8</v>
      </c>
      <c r="AN26" s="151">
        <f t="shared" si="9"/>
        <v>26.4</v>
      </c>
      <c r="AO26" s="155">
        <f t="shared" si="9"/>
        <v>21.6</v>
      </c>
      <c r="AP26" s="156">
        <f t="shared" si="9"/>
        <v>26.800000000000004</v>
      </c>
      <c r="AQ26" s="151">
        <f t="shared" si="9"/>
        <v>16.400000000000002</v>
      </c>
      <c r="AR26" s="157">
        <f t="shared" si="9"/>
        <v>20.400000000000002</v>
      </c>
      <c r="AS26" s="154">
        <f t="shared" si="9"/>
        <v>36</v>
      </c>
      <c r="AT26" s="151">
        <f t="shared" si="9"/>
        <v>25.6</v>
      </c>
      <c r="AU26" s="155">
        <f t="shared" si="9"/>
        <v>24.000000000000004</v>
      </c>
      <c r="AV26" s="156">
        <f t="shared" si="9"/>
        <v>27.200000000000003</v>
      </c>
      <c r="AW26" s="151">
        <f t="shared" si="9"/>
        <v>27.200000000000003</v>
      </c>
      <c r="AX26" s="155">
        <f t="shared" si="9"/>
        <v>22.4</v>
      </c>
    </row>
    <row r="27" spans="1:50" ht="7.5" customHeight="1">
      <c r="A27" s="122"/>
      <c r="B27" s="123"/>
      <c r="C27" s="123"/>
      <c r="D27" s="123"/>
      <c r="E27" s="113"/>
      <c r="F27" s="123"/>
      <c r="G27" s="123"/>
      <c r="H27" s="123"/>
      <c r="I27" s="123"/>
      <c r="J27" s="123"/>
      <c r="K27" s="124"/>
      <c r="L27" s="241"/>
      <c r="M27" s="241"/>
      <c r="N27" s="125"/>
      <c r="O27" s="144"/>
      <c r="P27" s="145"/>
      <c r="Q27" s="146"/>
      <c r="R27" s="147"/>
      <c r="S27" s="145"/>
      <c r="T27" s="148"/>
      <c r="U27" s="144"/>
      <c r="V27" s="145"/>
      <c r="W27" s="146"/>
      <c r="X27" s="147"/>
      <c r="Y27" s="145"/>
      <c r="Z27" s="148"/>
      <c r="AA27" s="144"/>
      <c r="AB27" s="145"/>
      <c r="AC27" s="146"/>
      <c r="AD27" s="147"/>
      <c r="AE27" s="145"/>
      <c r="AF27" s="148"/>
      <c r="AG27" s="144"/>
      <c r="AH27" s="145"/>
      <c r="AI27" s="146"/>
      <c r="AJ27" s="147"/>
      <c r="AK27" s="145"/>
      <c r="AL27" s="148"/>
      <c r="AM27" s="144"/>
      <c r="AN27" s="145"/>
      <c r="AO27" s="146"/>
      <c r="AP27" s="147"/>
      <c r="AQ27" s="145"/>
      <c r="AR27" s="148"/>
      <c r="AS27" s="144"/>
      <c r="AT27" s="145"/>
      <c r="AU27" s="146"/>
      <c r="AV27" s="147"/>
      <c r="AW27" s="145"/>
      <c r="AX27" s="146"/>
    </row>
    <row r="28" spans="1:50" ht="17.25" customHeight="1">
      <c r="A28" s="31"/>
      <c r="B28" s="32" t="s">
        <v>105</v>
      </c>
      <c r="C28" s="32"/>
      <c r="D28" s="32"/>
      <c r="E28" s="33"/>
      <c r="F28" s="32"/>
      <c r="G28" s="32"/>
      <c r="H28" s="32"/>
      <c r="I28" s="32"/>
      <c r="J28" s="32"/>
      <c r="K28" s="37"/>
      <c r="L28" s="239"/>
      <c r="M28" s="239"/>
      <c r="N28" s="66">
        <f>SUM(O28:AX28)</f>
        <v>504</v>
      </c>
      <c r="O28" s="85">
        <v>14</v>
      </c>
      <c r="P28" s="56">
        <v>14</v>
      </c>
      <c r="Q28" s="57">
        <v>14</v>
      </c>
      <c r="R28" s="75">
        <v>14</v>
      </c>
      <c r="S28" s="56">
        <v>14</v>
      </c>
      <c r="T28" s="95">
        <v>14</v>
      </c>
      <c r="U28" s="85">
        <v>14</v>
      </c>
      <c r="V28" s="56">
        <v>14</v>
      </c>
      <c r="W28" s="57">
        <v>14</v>
      </c>
      <c r="X28" s="75">
        <v>14</v>
      </c>
      <c r="Y28" s="56">
        <v>14</v>
      </c>
      <c r="Z28" s="95">
        <v>14</v>
      </c>
      <c r="AA28" s="85">
        <v>14</v>
      </c>
      <c r="AB28" s="56">
        <v>14</v>
      </c>
      <c r="AC28" s="57">
        <v>14</v>
      </c>
      <c r="AD28" s="75">
        <v>14</v>
      </c>
      <c r="AE28" s="56">
        <v>14</v>
      </c>
      <c r="AF28" s="95">
        <v>14</v>
      </c>
      <c r="AG28" s="85">
        <v>14</v>
      </c>
      <c r="AH28" s="56">
        <v>14</v>
      </c>
      <c r="AI28" s="57">
        <v>14</v>
      </c>
      <c r="AJ28" s="75">
        <v>14</v>
      </c>
      <c r="AK28" s="56">
        <v>14</v>
      </c>
      <c r="AL28" s="95">
        <v>14</v>
      </c>
      <c r="AM28" s="85">
        <v>14</v>
      </c>
      <c r="AN28" s="56">
        <v>14</v>
      </c>
      <c r="AO28" s="57">
        <v>14</v>
      </c>
      <c r="AP28" s="75">
        <v>14</v>
      </c>
      <c r="AQ28" s="56">
        <v>14</v>
      </c>
      <c r="AR28" s="95">
        <v>14</v>
      </c>
      <c r="AS28" s="85">
        <v>14</v>
      </c>
      <c r="AT28" s="56">
        <v>14</v>
      </c>
      <c r="AU28" s="57">
        <v>14</v>
      </c>
      <c r="AV28" s="75">
        <v>14</v>
      </c>
      <c r="AW28" s="56">
        <v>14</v>
      </c>
      <c r="AX28" s="57">
        <v>14</v>
      </c>
    </row>
    <row r="29" spans="1:50" ht="17.25" customHeight="1">
      <c r="A29" s="31"/>
      <c r="B29" s="32" t="s">
        <v>106</v>
      </c>
      <c r="C29" s="32"/>
      <c r="D29" s="32"/>
      <c r="E29" s="33"/>
      <c r="F29" s="32"/>
      <c r="G29" s="32"/>
      <c r="H29" s="32"/>
      <c r="I29" s="32"/>
      <c r="J29" s="32"/>
      <c r="K29" s="37"/>
      <c r="L29" s="239"/>
      <c r="M29" s="239"/>
      <c r="N29" s="66">
        <f>SUM(O29:AX29)</f>
        <v>360</v>
      </c>
      <c r="O29" s="85">
        <v>10</v>
      </c>
      <c r="P29" s="56">
        <v>10</v>
      </c>
      <c r="Q29" s="57">
        <v>10</v>
      </c>
      <c r="R29" s="75">
        <v>10</v>
      </c>
      <c r="S29" s="56">
        <v>10</v>
      </c>
      <c r="T29" s="95">
        <v>10</v>
      </c>
      <c r="U29" s="85">
        <v>10</v>
      </c>
      <c r="V29" s="56">
        <v>10</v>
      </c>
      <c r="W29" s="57">
        <v>10</v>
      </c>
      <c r="X29" s="75">
        <v>10</v>
      </c>
      <c r="Y29" s="56">
        <v>10</v>
      </c>
      <c r="Z29" s="95">
        <v>10</v>
      </c>
      <c r="AA29" s="85">
        <v>10</v>
      </c>
      <c r="AB29" s="56">
        <v>10</v>
      </c>
      <c r="AC29" s="57">
        <v>10</v>
      </c>
      <c r="AD29" s="75">
        <v>10</v>
      </c>
      <c r="AE29" s="56">
        <v>10</v>
      </c>
      <c r="AF29" s="95">
        <v>10</v>
      </c>
      <c r="AG29" s="85">
        <v>10</v>
      </c>
      <c r="AH29" s="56">
        <v>10</v>
      </c>
      <c r="AI29" s="57">
        <v>10</v>
      </c>
      <c r="AJ29" s="75">
        <v>10</v>
      </c>
      <c r="AK29" s="56">
        <v>10</v>
      </c>
      <c r="AL29" s="95">
        <v>10</v>
      </c>
      <c r="AM29" s="85">
        <v>10</v>
      </c>
      <c r="AN29" s="56">
        <v>10</v>
      </c>
      <c r="AO29" s="57">
        <v>10</v>
      </c>
      <c r="AP29" s="75">
        <v>10</v>
      </c>
      <c r="AQ29" s="56">
        <v>10</v>
      </c>
      <c r="AR29" s="95">
        <v>10</v>
      </c>
      <c r="AS29" s="85">
        <v>10</v>
      </c>
      <c r="AT29" s="56">
        <v>10</v>
      </c>
      <c r="AU29" s="57">
        <v>10</v>
      </c>
      <c r="AV29" s="75">
        <v>10</v>
      </c>
      <c r="AW29" s="56">
        <v>10</v>
      </c>
      <c r="AX29" s="57">
        <v>10</v>
      </c>
    </row>
    <row r="30" spans="1:50" ht="4.5" customHeight="1">
      <c r="A30" s="158"/>
      <c r="B30" s="159"/>
      <c r="C30" s="159"/>
      <c r="D30" s="159"/>
      <c r="E30" s="160"/>
      <c r="F30" s="159"/>
      <c r="G30" s="159"/>
      <c r="H30" s="159"/>
      <c r="I30" s="159"/>
      <c r="J30" s="159"/>
      <c r="K30" s="161"/>
      <c r="L30" s="242"/>
      <c r="M30" s="242"/>
      <c r="N30" s="162"/>
      <c r="O30" s="163"/>
      <c r="P30" s="164"/>
      <c r="Q30" s="165"/>
      <c r="R30" s="166"/>
      <c r="S30" s="164"/>
      <c r="T30" s="167"/>
      <c r="U30" s="163"/>
      <c r="V30" s="164"/>
      <c r="W30" s="165"/>
      <c r="X30" s="166"/>
      <c r="Y30" s="164"/>
      <c r="Z30" s="167"/>
      <c r="AA30" s="163"/>
      <c r="AB30" s="164"/>
      <c r="AC30" s="165"/>
      <c r="AD30" s="166"/>
      <c r="AE30" s="164"/>
      <c r="AF30" s="167"/>
      <c r="AG30" s="163"/>
      <c r="AH30" s="164"/>
      <c r="AI30" s="165"/>
      <c r="AJ30" s="166"/>
      <c r="AK30" s="164"/>
      <c r="AL30" s="167"/>
      <c r="AM30" s="163"/>
      <c r="AN30" s="164"/>
      <c r="AO30" s="165"/>
      <c r="AP30" s="166"/>
      <c r="AQ30" s="164"/>
      <c r="AR30" s="167"/>
      <c r="AS30" s="163"/>
      <c r="AT30" s="164"/>
      <c r="AU30" s="165"/>
      <c r="AV30" s="166"/>
      <c r="AW30" s="164"/>
      <c r="AX30" s="165"/>
    </row>
    <row r="31" spans="1:50" ht="17.25" customHeight="1">
      <c r="A31" s="149"/>
      <c r="B31" s="150" t="s">
        <v>92</v>
      </c>
      <c r="C31" s="150"/>
      <c r="D31" s="150"/>
      <c r="E31" s="151"/>
      <c r="F31" s="152"/>
      <c r="G31" s="152"/>
      <c r="H31" s="152"/>
      <c r="I31" s="150"/>
      <c r="J31" s="150"/>
      <c r="K31" s="152"/>
      <c r="L31" s="240"/>
      <c r="M31" s="240"/>
      <c r="N31" s="153">
        <f>SUM(O31:AX31)</f>
        <v>1754.4</v>
      </c>
      <c r="O31" s="168">
        <f aca="true" t="shared" si="10" ref="O31:AX31">O26+O28+O29</f>
        <v>36</v>
      </c>
      <c r="P31" s="169">
        <f t="shared" si="10"/>
        <v>42.4</v>
      </c>
      <c r="Q31" s="170">
        <f t="shared" si="10"/>
        <v>37.6</v>
      </c>
      <c r="R31" s="171">
        <f t="shared" si="10"/>
        <v>37.6</v>
      </c>
      <c r="S31" s="169">
        <f t="shared" si="10"/>
        <v>37.6</v>
      </c>
      <c r="T31" s="153">
        <f t="shared" si="10"/>
        <v>37.6</v>
      </c>
      <c r="U31" s="168">
        <f t="shared" si="10"/>
        <v>64</v>
      </c>
      <c r="V31" s="169">
        <f t="shared" si="10"/>
        <v>37.2</v>
      </c>
      <c r="W31" s="170">
        <f t="shared" si="10"/>
        <v>56.800000000000004</v>
      </c>
      <c r="X31" s="171">
        <f t="shared" si="10"/>
        <v>45.6</v>
      </c>
      <c r="Y31" s="169">
        <f t="shared" si="10"/>
        <v>48.4</v>
      </c>
      <c r="Z31" s="153">
        <f t="shared" si="10"/>
        <v>48.8</v>
      </c>
      <c r="AA31" s="168">
        <f t="shared" si="10"/>
        <v>66</v>
      </c>
      <c r="AB31" s="169">
        <f t="shared" si="10"/>
        <v>46.8</v>
      </c>
      <c r="AC31" s="170">
        <f t="shared" si="10"/>
        <v>49.2</v>
      </c>
      <c r="AD31" s="171">
        <f t="shared" si="10"/>
        <v>40.8</v>
      </c>
      <c r="AE31" s="169">
        <f t="shared" si="10"/>
        <v>51.2</v>
      </c>
      <c r="AF31" s="153">
        <f t="shared" si="10"/>
        <v>59.2</v>
      </c>
      <c r="AG31" s="168">
        <f t="shared" si="10"/>
        <v>43.2</v>
      </c>
      <c r="AH31" s="169">
        <f t="shared" si="10"/>
        <v>49.6</v>
      </c>
      <c r="AI31" s="170">
        <f t="shared" si="10"/>
        <v>49.6</v>
      </c>
      <c r="AJ31" s="171">
        <f t="shared" si="10"/>
        <v>56</v>
      </c>
      <c r="AK31" s="169">
        <f t="shared" si="10"/>
        <v>49.6</v>
      </c>
      <c r="AL31" s="153">
        <f t="shared" si="10"/>
        <v>76.80000000000001</v>
      </c>
      <c r="AM31" s="168">
        <f t="shared" si="10"/>
        <v>48.8</v>
      </c>
      <c r="AN31" s="169">
        <f t="shared" si="10"/>
        <v>50.4</v>
      </c>
      <c r="AO31" s="170">
        <f t="shared" si="10"/>
        <v>45.6</v>
      </c>
      <c r="AP31" s="171">
        <f t="shared" si="10"/>
        <v>50.800000000000004</v>
      </c>
      <c r="AQ31" s="169">
        <f t="shared" si="10"/>
        <v>40.400000000000006</v>
      </c>
      <c r="AR31" s="153">
        <f t="shared" si="10"/>
        <v>44.400000000000006</v>
      </c>
      <c r="AS31" s="168">
        <f t="shared" si="10"/>
        <v>60</v>
      </c>
      <c r="AT31" s="169">
        <f t="shared" si="10"/>
        <v>49.6</v>
      </c>
      <c r="AU31" s="170">
        <f t="shared" si="10"/>
        <v>48</v>
      </c>
      <c r="AV31" s="171">
        <f t="shared" si="10"/>
        <v>51.2</v>
      </c>
      <c r="AW31" s="169">
        <f t="shared" si="10"/>
        <v>51.2</v>
      </c>
      <c r="AX31" s="170">
        <f t="shared" si="10"/>
        <v>46.4</v>
      </c>
    </row>
    <row r="32" spans="1:50" ht="6" customHeight="1">
      <c r="A32" s="172"/>
      <c r="B32" s="173"/>
      <c r="C32" s="173"/>
      <c r="D32" s="173"/>
      <c r="E32" s="174"/>
      <c r="F32" s="175"/>
      <c r="G32" s="175"/>
      <c r="H32" s="175"/>
      <c r="I32" s="173"/>
      <c r="J32" s="173"/>
      <c r="K32" s="175"/>
      <c r="L32" s="243"/>
      <c r="M32" s="243"/>
      <c r="N32" s="176"/>
      <c r="O32" s="177"/>
      <c r="P32" s="178"/>
      <c r="Q32" s="179"/>
      <c r="R32" s="180"/>
      <c r="S32" s="178"/>
      <c r="T32" s="176"/>
      <c r="U32" s="177"/>
      <c r="V32" s="178"/>
      <c r="W32" s="179"/>
      <c r="X32" s="180"/>
      <c r="Y32" s="178"/>
      <c r="Z32" s="176"/>
      <c r="AA32" s="177"/>
      <c r="AB32" s="178"/>
      <c r="AC32" s="179"/>
      <c r="AD32" s="180"/>
      <c r="AE32" s="178"/>
      <c r="AF32" s="176"/>
      <c r="AG32" s="177"/>
      <c r="AH32" s="178"/>
      <c r="AI32" s="179"/>
      <c r="AJ32" s="180"/>
      <c r="AK32" s="178"/>
      <c r="AL32" s="176"/>
      <c r="AM32" s="177"/>
      <c r="AN32" s="178"/>
      <c r="AO32" s="179"/>
      <c r="AP32" s="180"/>
      <c r="AQ32" s="178"/>
      <c r="AR32" s="176"/>
      <c r="AS32" s="177"/>
      <c r="AT32" s="178"/>
      <c r="AU32" s="179"/>
      <c r="AV32" s="180"/>
      <c r="AW32" s="178"/>
      <c r="AX32" s="179"/>
    </row>
    <row r="33" spans="1:50" ht="17.25" customHeight="1">
      <c r="A33" s="25"/>
      <c r="B33" s="26" t="s">
        <v>107</v>
      </c>
      <c r="C33" s="26"/>
      <c r="D33" s="26"/>
      <c r="E33" s="27"/>
      <c r="F33" s="26"/>
      <c r="G33" s="26"/>
      <c r="H33" s="26"/>
      <c r="I33" s="26"/>
      <c r="J33" s="26"/>
      <c r="K33" s="28"/>
      <c r="L33" s="244"/>
      <c r="M33" s="244"/>
      <c r="N33" s="186">
        <f>SUM(O33:AX33)</f>
        <v>2304</v>
      </c>
      <c r="O33" s="187">
        <v>64</v>
      </c>
      <c r="P33" s="188">
        <v>64</v>
      </c>
      <c r="Q33" s="189">
        <v>64</v>
      </c>
      <c r="R33" s="190">
        <v>64</v>
      </c>
      <c r="S33" s="188">
        <v>64</v>
      </c>
      <c r="T33" s="186">
        <v>64</v>
      </c>
      <c r="U33" s="187">
        <v>64</v>
      </c>
      <c r="V33" s="188">
        <v>64</v>
      </c>
      <c r="W33" s="189">
        <v>64</v>
      </c>
      <c r="X33" s="190">
        <v>64</v>
      </c>
      <c r="Y33" s="188">
        <v>64</v>
      </c>
      <c r="Z33" s="186">
        <v>64</v>
      </c>
      <c r="AA33" s="187">
        <v>64</v>
      </c>
      <c r="AB33" s="188">
        <v>64</v>
      </c>
      <c r="AC33" s="189">
        <v>64</v>
      </c>
      <c r="AD33" s="190">
        <v>64</v>
      </c>
      <c r="AE33" s="188">
        <v>64</v>
      </c>
      <c r="AF33" s="186">
        <v>64</v>
      </c>
      <c r="AG33" s="187">
        <v>64</v>
      </c>
      <c r="AH33" s="188">
        <v>64</v>
      </c>
      <c r="AI33" s="189">
        <v>64</v>
      </c>
      <c r="AJ33" s="190">
        <v>64</v>
      </c>
      <c r="AK33" s="188">
        <v>64</v>
      </c>
      <c r="AL33" s="186">
        <v>64</v>
      </c>
      <c r="AM33" s="187">
        <v>64</v>
      </c>
      <c r="AN33" s="188">
        <v>64</v>
      </c>
      <c r="AO33" s="189">
        <v>64</v>
      </c>
      <c r="AP33" s="190">
        <v>64</v>
      </c>
      <c r="AQ33" s="188">
        <v>64</v>
      </c>
      <c r="AR33" s="186">
        <v>64</v>
      </c>
      <c r="AS33" s="187">
        <v>64</v>
      </c>
      <c r="AT33" s="188">
        <v>64</v>
      </c>
      <c r="AU33" s="189">
        <v>64</v>
      </c>
      <c r="AV33" s="190">
        <v>64</v>
      </c>
      <c r="AW33" s="188">
        <v>64</v>
      </c>
      <c r="AX33" s="189">
        <v>64</v>
      </c>
    </row>
    <row r="34" spans="1:50" ht="17.25" customHeight="1">
      <c r="A34" s="31"/>
      <c r="B34" s="32" t="s">
        <v>98</v>
      </c>
      <c r="C34" s="32"/>
      <c r="D34" s="32"/>
      <c r="E34" s="33"/>
      <c r="F34" s="32"/>
      <c r="G34" s="32"/>
      <c r="H34" s="32"/>
      <c r="I34" s="32"/>
      <c r="J34" s="32">
        <v>700</v>
      </c>
      <c r="K34" s="37"/>
      <c r="L34" s="239">
        <f>N34*J34/10000</f>
        <v>0</v>
      </c>
      <c r="M34" s="239"/>
      <c r="N34" s="66">
        <f>SUM(O34:AX34)</f>
        <v>0</v>
      </c>
      <c r="O34" s="86"/>
      <c r="P34" s="38"/>
      <c r="Q34" s="58"/>
      <c r="R34" s="76"/>
      <c r="S34" s="38"/>
      <c r="T34" s="66"/>
      <c r="U34" s="86"/>
      <c r="V34" s="38"/>
      <c r="W34" s="58"/>
      <c r="X34" s="76"/>
      <c r="Y34" s="38"/>
      <c r="Z34" s="66"/>
      <c r="AA34" s="86"/>
      <c r="AB34" s="38"/>
      <c r="AC34" s="58"/>
      <c r="AD34" s="76"/>
      <c r="AE34" s="38"/>
      <c r="AF34" s="66"/>
      <c r="AG34" s="86"/>
      <c r="AH34" s="38"/>
      <c r="AI34" s="58"/>
      <c r="AJ34" s="76"/>
      <c r="AK34" s="38"/>
      <c r="AL34" s="66"/>
      <c r="AM34" s="86"/>
      <c r="AN34" s="38"/>
      <c r="AO34" s="58"/>
      <c r="AP34" s="76"/>
      <c r="AQ34" s="38"/>
      <c r="AR34" s="66"/>
      <c r="AS34" s="86"/>
      <c r="AT34" s="38"/>
      <c r="AU34" s="58"/>
      <c r="AV34" s="76"/>
      <c r="AW34" s="38"/>
      <c r="AX34" s="58"/>
    </row>
    <row r="35" spans="1:50" ht="17.25" customHeight="1">
      <c r="A35" s="59"/>
      <c r="B35" s="60" t="s">
        <v>99</v>
      </c>
      <c r="C35" s="60"/>
      <c r="D35" s="60"/>
      <c r="E35" s="61"/>
      <c r="F35" s="60"/>
      <c r="G35" s="60"/>
      <c r="H35" s="60"/>
      <c r="I35" s="60"/>
      <c r="J35" s="60"/>
      <c r="K35" s="62"/>
      <c r="L35" s="245"/>
      <c r="M35" s="245"/>
      <c r="N35" s="67">
        <f>SUM(O35:AX35)</f>
        <v>2304</v>
      </c>
      <c r="O35" s="191">
        <f aca="true" t="shared" si="11" ref="O35:AX35">O33+O34</f>
        <v>64</v>
      </c>
      <c r="P35" s="63">
        <f t="shared" si="11"/>
        <v>64</v>
      </c>
      <c r="Q35" s="192">
        <f t="shared" si="11"/>
        <v>64</v>
      </c>
      <c r="R35" s="193">
        <f t="shared" si="11"/>
        <v>64</v>
      </c>
      <c r="S35" s="63">
        <f t="shared" si="11"/>
        <v>64</v>
      </c>
      <c r="T35" s="67">
        <f t="shared" si="11"/>
        <v>64</v>
      </c>
      <c r="U35" s="191">
        <f t="shared" si="11"/>
        <v>64</v>
      </c>
      <c r="V35" s="63">
        <f t="shared" si="11"/>
        <v>64</v>
      </c>
      <c r="W35" s="192">
        <f t="shared" si="11"/>
        <v>64</v>
      </c>
      <c r="X35" s="193">
        <f t="shared" si="11"/>
        <v>64</v>
      </c>
      <c r="Y35" s="63">
        <f t="shared" si="11"/>
        <v>64</v>
      </c>
      <c r="Z35" s="67">
        <f t="shared" si="11"/>
        <v>64</v>
      </c>
      <c r="AA35" s="191">
        <f t="shared" si="11"/>
        <v>64</v>
      </c>
      <c r="AB35" s="63">
        <f t="shared" si="11"/>
        <v>64</v>
      </c>
      <c r="AC35" s="192">
        <f t="shared" si="11"/>
        <v>64</v>
      </c>
      <c r="AD35" s="193">
        <f t="shared" si="11"/>
        <v>64</v>
      </c>
      <c r="AE35" s="63">
        <f t="shared" si="11"/>
        <v>64</v>
      </c>
      <c r="AF35" s="67">
        <f t="shared" si="11"/>
        <v>64</v>
      </c>
      <c r="AG35" s="191">
        <f t="shared" si="11"/>
        <v>64</v>
      </c>
      <c r="AH35" s="63">
        <f t="shared" si="11"/>
        <v>64</v>
      </c>
      <c r="AI35" s="192">
        <f t="shared" si="11"/>
        <v>64</v>
      </c>
      <c r="AJ35" s="193">
        <f t="shared" si="11"/>
        <v>64</v>
      </c>
      <c r="AK35" s="63">
        <f t="shared" si="11"/>
        <v>64</v>
      </c>
      <c r="AL35" s="67">
        <f t="shared" si="11"/>
        <v>64</v>
      </c>
      <c r="AM35" s="191">
        <f t="shared" si="11"/>
        <v>64</v>
      </c>
      <c r="AN35" s="63">
        <f t="shared" si="11"/>
        <v>64</v>
      </c>
      <c r="AO35" s="192">
        <f t="shared" si="11"/>
        <v>64</v>
      </c>
      <c r="AP35" s="193">
        <f t="shared" si="11"/>
        <v>64</v>
      </c>
      <c r="AQ35" s="63">
        <f t="shared" si="11"/>
        <v>64</v>
      </c>
      <c r="AR35" s="67">
        <f t="shared" si="11"/>
        <v>64</v>
      </c>
      <c r="AS35" s="191">
        <f t="shared" si="11"/>
        <v>64</v>
      </c>
      <c r="AT35" s="63">
        <f t="shared" si="11"/>
        <v>64</v>
      </c>
      <c r="AU35" s="192">
        <f t="shared" si="11"/>
        <v>64</v>
      </c>
      <c r="AV35" s="193">
        <f t="shared" si="11"/>
        <v>64</v>
      </c>
      <c r="AW35" s="63">
        <f t="shared" si="11"/>
        <v>64</v>
      </c>
      <c r="AX35" s="192">
        <f t="shared" si="11"/>
        <v>64</v>
      </c>
    </row>
    <row r="36" spans="1:50" ht="17.25" customHeight="1">
      <c r="A36" s="181"/>
      <c r="B36" s="182"/>
      <c r="C36" s="182"/>
      <c r="D36" s="182"/>
      <c r="E36" s="183"/>
      <c r="F36" s="182"/>
      <c r="G36" s="182"/>
      <c r="H36" s="182"/>
      <c r="I36" s="182"/>
      <c r="J36" s="182"/>
      <c r="K36" s="184">
        <f>K26</f>
        <v>70.99592000000001</v>
      </c>
      <c r="L36" s="246">
        <f>L26+L34</f>
        <v>56.796736</v>
      </c>
      <c r="M36" s="246">
        <f>K36-L36</f>
        <v>14.19918400000001</v>
      </c>
      <c r="N36" s="185">
        <f>SUM(O36:AX36)</f>
        <v>2304</v>
      </c>
      <c r="O36" s="260">
        <f>SUM(O35:Q35)</f>
        <v>192</v>
      </c>
      <c r="P36" s="261"/>
      <c r="Q36" s="262"/>
      <c r="R36" s="263">
        <f>SUM(R35:T35)</f>
        <v>192</v>
      </c>
      <c r="S36" s="261"/>
      <c r="T36" s="264"/>
      <c r="U36" s="260">
        <f>SUM(U35:W35)</f>
        <v>192</v>
      </c>
      <c r="V36" s="261"/>
      <c r="W36" s="262"/>
      <c r="X36" s="263">
        <f>SUM(X35:Z35)</f>
        <v>192</v>
      </c>
      <c r="Y36" s="261"/>
      <c r="Z36" s="264"/>
      <c r="AA36" s="260">
        <f>SUM(AA35:AC35)</f>
        <v>192</v>
      </c>
      <c r="AB36" s="261"/>
      <c r="AC36" s="262"/>
      <c r="AD36" s="263">
        <f>SUM(AD35:AF35)</f>
        <v>192</v>
      </c>
      <c r="AE36" s="261"/>
      <c r="AF36" s="264"/>
      <c r="AG36" s="260">
        <f>SUM(AG35:AI35)</f>
        <v>192</v>
      </c>
      <c r="AH36" s="261"/>
      <c r="AI36" s="262"/>
      <c r="AJ36" s="263">
        <f>SUM(AJ35:AL35)</f>
        <v>192</v>
      </c>
      <c r="AK36" s="261"/>
      <c r="AL36" s="264"/>
      <c r="AM36" s="260">
        <f>SUM(AM35:AO35)</f>
        <v>192</v>
      </c>
      <c r="AN36" s="261"/>
      <c r="AO36" s="262"/>
      <c r="AP36" s="263">
        <f>SUM(AP35:AR35)</f>
        <v>192</v>
      </c>
      <c r="AQ36" s="261"/>
      <c r="AR36" s="264"/>
      <c r="AS36" s="260">
        <f>SUM(AS35:AU35)</f>
        <v>192</v>
      </c>
      <c r="AT36" s="261"/>
      <c r="AU36" s="262"/>
      <c r="AV36" s="263">
        <f>SUM(AV35:AX35)</f>
        <v>192</v>
      </c>
      <c r="AW36" s="261"/>
      <c r="AX36" s="262"/>
    </row>
    <row r="37" spans="14:50" ht="17.25" customHeight="1"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6:14" ht="17.25" customHeight="1">
      <c r="F38" t="s">
        <v>175</v>
      </c>
      <c r="K38" t="s">
        <v>183</v>
      </c>
      <c r="L38" t="s">
        <v>102</v>
      </c>
      <c r="N38" s="3"/>
    </row>
    <row r="39" spans="6:14" ht="17.25" customHeight="1">
      <c r="F39" s="11" t="s">
        <v>19</v>
      </c>
      <c r="G39" s="12"/>
      <c r="H39" s="5"/>
      <c r="I39" s="6"/>
      <c r="K39" t="s">
        <v>184</v>
      </c>
      <c r="L39" t="s">
        <v>104</v>
      </c>
      <c r="N39" s="3"/>
    </row>
    <row r="40" spans="6:14" ht="17.25" customHeight="1">
      <c r="F40" s="13" t="s">
        <v>15</v>
      </c>
      <c r="G40" s="14"/>
      <c r="H40" s="7" t="s">
        <v>173</v>
      </c>
      <c r="I40" s="8"/>
      <c r="K40" t="s">
        <v>185</v>
      </c>
      <c r="L40" t="s">
        <v>109</v>
      </c>
      <c r="N40" s="3"/>
    </row>
    <row r="41" spans="6:14" ht="17.25" customHeight="1">
      <c r="F41" s="15" t="s">
        <v>16</v>
      </c>
      <c r="G41" s="24"/>
      <c r="H41" s="5"/>
      <c r="I41" s="6"/>
      <c r="N41" s="3"/>
    </row>
    <row r="42" spans="6:14" ht="17.25" customHeight="1">
      <c r="F42" s="16" t="s">
        <v>76</v>
      </c>
      <c r="G42" s="17"/>
      <c r="H42" s="9" t="s">
        <v>174</v>
      </c>
      <c r="I42" s="10"/>
      <c r="K42" s="2" t="s">
        <v>200</v>
      </c>
      <c r="N42" s="3"/>
    </row>
    <row r="43" spans="6:14" ht="17.25" customHeight="1">
      <c r="F43" s="18" t="s">
        <v>17</v>
      </c>
      <c r="G43" s="19"/>
      <c r="H43" s="5"/>
      <c r="I43" s="6"/>
      <c r="N43" s="3"/>
    </row>
    <row r="44" spans="6:9" ht="17.25" customHeight="1">
      <c r="F44" s="20" t="s">
        <v>110</v>
      </c>
      <c r="G44" s="21"/>
      <c r="H44" s="5"/>
      <c r="I44" s="6"/>
    </row>
    <row r="45" spans="6:9" ht="17.25" customHeight="1">
      <c r="F45" s="22" t="s">
        <v>111</v>
      </c>
      <c r="G45" s="23"/>
      <c r="H45" s="5"/>
      <c r="I45" s="6"/>
    </row>
    <row r="46" ht="17.25" customHeight="1"/>
  </sheetData>
  <mergeCells count="12">
    <mergeCell ref="AM36:AO36"/>
    <mergeCell ref="AP36:AR36"/>
    <mergeCell ref="AS36:AU36"/>
    <mergeCell ref="AV36:AX36"/>
    <mergeCell ref="AA36:AC36"/>
    <mergeCell ref="AD36:AF36"/>
    <mergeCell ref="AG36:AI36"/>
    <mergeCell ref="AJ36:AL36"/>
    <mergeCell ref="O36:Q36"/>
    <mergeCell ref="R36:T36"/>
    <mergeCell ref="U36:W36"/>
    <mergeCell ref="X36:Z36"/>
  </mergeCells>
  <conditionalFormatting sqref="O31:AX31">
    <cfRule type="expression" priority="1" dxfId="0" stopIfTrue="1">
      <formula>O31&gt;O35</formula>
    </cfRule>
    <cfRule type="expression" priority="2" dxfId="1" stopIfTrue="1">
      <formula>O31&gt;O33</formula>
    </cfRule>
  </conditionalFormatting>
  <conditionalFormatting sqref="O26:AX26 O14:AX22 T23:AW25 T11:AW13 O8:AX10">
    <cfRule type="cellIs" priority="3" dxfId="2" operator="equal" stopIfTrue="1">
      <formula>0</formula>
    </cfRule>
  </conditionalFormatting>
  <conditionalFormatting sqref="O32:AX32">
    <cfRule type="cellIs" priority="4" dxfId="0" operator="greaterThan" stopIfTrue="1">
      <formula>48</formula>
    </cfRule>
  </conditionalFormatting>
  <printOptions/>
  <pageMargins left="0.75" right="0.75" top="1" bottom="1" header="0.512" footer="0.512"/>
  <pageSetup fitToHeight="1" fitToWidth="1" horizontalDpi="600" verticalDpi="600" orientation="landscape" paperSize="9" scale="58" r:id="rId1"/>
  <headerFooter alignWithMargins="0">
    <oddHeader>&amp;C&amp;F &amp;A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5"/>
  <sheetViews>
    <sheetView workbookViewId="0" topLeftCell="A1">
      <pane ySplit="7" topLeftCell="BM8" activePane="bottomLeft" state="frozen"/>
      <selection pane="topLeft" activeCell="A25" sqref="A25"/>
      <selection pane="bottomLeft" activeCell="A25" sqref="A25"/>
    </sheetView>
  </sheetViews>
  <sheetFormatPr defaultColWidth="9.00390625" defaultRowHeight="13.5"/>
  <cols>
    <col min="1" max="1" width="2.875" style="0" customWidth="1"/>
    <col min="2" max="2" width="10.00390625" style="0" customWidth="1"/>
    <col min="4" max="4" width="11.50390625" style="0" bestFit="1" customWidth="1"/>
    <col min="5" max="5" width="3.25390625" style="1" customWidth="1"/>
    <col min="6" max="10" width="7.875" style="0" customWidth="1"/>
    <col min="11" max="13" width="7.875" style="2" customWidth="1"/>
    <col min="14" max="14" width="7.375" style="0" bestFit="1" customWidth="1"/>
    <col min="15" max="15" width="2.875" style="0" customWidth="1"/>
    <col min="16" max="26" width="3.25390625" style="0" customWidth="1"/>
    <col min="27" max="27" width="4.00390625" style="0" customWidth="1"/>
    <col min="28" max="50" width="3.25390625" style="0" customWidth="1"/>
  </cols>
  <sheetData>
    <row r="1" spans="2:7" ht="13.5">
      <c r="B1" s="237" t="s">
        <v>194</v>
      </c>
      <c r="C1" s="236">
        <v>2014</v>
      </c>
      <c r="F1" t="s">
        <v>217</v>
      </c>
      <c r="G1" t="s">
        <v>228</v>
      </c>
    </row>
    <row r="2" spans="2:3" ht="13.5">
      <c r="B2" s="237" t="s">
        <v>177</v>
      </c>
      <c r="C2" s="238">
        <v>0.8</v>
      </c>
    </row>
    <row r="3" spans="2:3" ht="13.5">
      <c r="B3" s="237" t="s">
        <v>176</v>
      </c>
      <c r="C3" s="238">
        <v>1.5</v>
      </c>
    </row>
    <row r="6" spans="1:50" ht="17.25" customHeight="1">
      <c r="A6" s="25"/>
      <c r="B6" s="26"/>
      <c r="C6" s="26"/>
      <c r="D6" s="26"/>
      <c r="E6" s="27"/>
      <c r="F6" s="26"/>
      <c r="G6" s="26"/>
      <c r="H6" s="26"/>
      <c r="I6" s="26"/>
      <c r="J6" s="26"/>
      <c r="K6" s="28"/>
      <c r="L6" s="28"/>
      <c r="M6" s="28"/>
      <c r="N6" s="64"/>
      <c r="O6" s="117" t="s">
        <v>0</v>
      </c>
      <c r="P6" s="118"/>
      <c r="Q6" s="119"/>
      <c r="R6" s="120" t="s">
        <v>10</v>
      </c>
      <c r="S6" s="118"/>
      <c r="T6" s="121"/>
      <c r="U6" s="117" t="s">
        <v>1</v>
      </c>
      <c r="V6" s="118"/>
      <c r="W6" s="119"/>
      <c r="X6" s="120" t="s">
        <v>2</v>
      </c>
      <c r="Y6" s="118"/>
      <c r="Z6" s="121"/>
      <c r="AA6" s="117" t="s">
        <v>11</v>
      </c>
      <c r="AB6" s="118"/>
      <c r="AC6" s="119"/>
      <c r="AD6" s="120" t="s">
        <v>3</v>
      </c>
      <c r="AE6" s="118"/>
      <c r="AF6" s="121"/>
      <c r="AG6" s="117" t="s">
        <v>4</v>
      </c>
      <c r="AH6" s="118"/>
      <c r="AI6" s="119"/>
      <c r="AJ6" s="120" t="s">
        <v>5</v>
      </c>
      <c r="AK6" s="118"/>
      <c r="AL6" s="121"/>
      <c r="AM6" s="117" t="s">
        <v>6</v>
      </c>
      <c r="AN6" s="118"/>
      <c r="AO6" s="119"/>
      <c r="AP6" s="120" t="s">
        <v>7</v>
      </c>
      <c r="AQ6" s="118"/>
      <c r="AR6" s="121"/>
      <c r="AS6" s="117" t="s">
        <v>8</v>
      </c>
      <c r="AT6" s="118"/>
      <c r="AU6" s="119"/>
      <c r="AV6" s="120" t="s">
        <v>9</v>
      </c>
      <c r="AW6" s="118"/>
      <c r="AX6" s="119"/>
    </row>
    <row r="7" spans="1:50" ht="40.5">
      <c r="A7" s="31" t="s">
        <v>218</v>
      </c>
      <c r="B7" s="32" t="s">
        <v>18</v>
      </c>
      <c r="C7" s="32" t="s">
        <v>93</v>
      </c>
      <c r="D7" s="32" t="s">
        <v>152</v>
      </c>
      <c r="E7" s="33"/>
      <c r="F7" s="33" t="s">
        <v>72</v>
      </c>
      <c r="G7" s="33" t="s">
        <v>129</v>
      </c>
      <c r="H7" s="34" t="s">
        <v>172</v>
      </c>
      <c r="I7" s="34" t="s">
        <v>166</v>
      </c>
      <c r="J7" s="34" t="s">
        <v>167</v>
      </c>
      <c r="K7" s="35" t="s">
        <v>168</v>
      </c>
      <c r="L7" s="35" t="s">
        <v>169</v>
      </c>
      <c r="M7" s="35" t="s">
        <v>170</v>
      </c>
      <c r="N7" s="65" t="s">
        <v>171</v>
      </c>
      <c r="O7" s="112" t="s">
        <v>12</v>
      </c>
      <c r="P7" s="113" t="s">
        <v>13</v>
      </c>
      <c r="Q7" s="114" t="s">
        <v>14</v>
      </c>
      <c r="R7" s="115" t="s">
        <v>12</v>
      </c>
      <c r="S7" s="113" t="s">
        <v>13</v>
      </c>
      <c r="T7" s="116" t="s">
        <v>14</v>
      </c>
      <c r="U7" s="112" t="s">
        <v>12</v>
      </c>
      <c r="V7" s="113" t="s">
        <v>13</v>
      </c>
      <c r="W7" s="114" t="s">
        <v>14</v>
      </c>
      <c r="X7" s="115" t="s">
        <v>12</v>
      </c>
      <c r="Y7" s="113" t="s">
        <v>13</v>
      </c>
      <c r="Z7" s="116" t="s">
        <v>14</v>
      </c>
      <c r="AA7" s="112" t="s">
        <v>12</v>
      </c>
      <c r="AB7" s="113" t="s">
        <v>13</v>
      </c>
      <c r="AC7" s="114" t="s">
        <v>14</v>
      </c>
      <c r="AD7" s="115" t="s">
        <v>12</v>
      </c>
      <c r="AE7" s="113" t="s">
        <v>13</v>
      </c>
      <c r="AF7" s="116" t="s">
        <v>14</v>
      </c>
      <c r="AG7" s="112" t="s">
        <v>12</v>
      </c>
      <c r="AH7" s="113" t="s">
        <v>13</v>
      </c>
      <c r="AI7" s="114" t="s">
        <v>14</v>
      </c>
      <c r="AJ7" s="115" t="s">
        <v>12</v>
      </c>
      <c r="AK7" s="113" t="s">
        <v>13</v>
      </c>
      <c r="AL7" s="116" t="s">
        <v>14</v>
      </c>
      <c r="AM7" s="112" t="s">
        <v>12</v>
      </c>
      <c r="AN7" s="113" t="s">
        <v>13</v>
      </c>
      <c r="AO7" s="114" t="s">
        <v>14</v>
      </c>
      <c r="AP7" s="115" t="s">
        <v>12</v>
      </c>
      <c r="AQ7" s="113" t="s">
        <v>13</v>
      </c>
      <c r="AR7" s="116" t="s">
        <v>14</v>
      </c>
      <c r="AS7" s="112" t="s">
        <v>12</v>
      </c>
      <c r="AT7" s="113" t="s">
        <v>13</v>
      </c>
      <c r="AU7" s="114" t="s">
        <v>14</v>
      </c>
      <c r="AV7" s="115" t="s">
        <v>12</v>
      </c>
      <c r="AW7" s="113" t="s">
        <v>13</v>
      </c>
      <c r="AX7" s="114" t="s">
        <v>14</v>
      </c>
    </row>
    <row r="8" spans="1:50" ht="17.25" customHeight="1">
      <c r="A8" s="259" t="s">
        <v>203</v>
      </c>
      <c r="B8" s="31"/>
      <c r="C8" s="32"/>
      <c r="D8" s="32"/>
      <c r="E8" s="33"/>
      <c r="F8" s="32"/>
      <c r="G8" s="32"/>
      <c r="H8" s="32"/>
      <c r="I8" s="32"/>
      <c r="J8" s="32"/>
      <c r="K8" s="37"/>
      <c r="L8" s="239"/>
      <c r="M8" s="239"/>
      <c r="N8" s="66"/>
      <c r="O8" s="247"/>
      <c r="P8" s="248"/>
      <c r="Q8" s="249"/>
      <c r="R8" s="250"/>
      <c r="S8" s="248"/>
      <c r="T8" s="251"/>
      <c r="U8" s="247"/>
      <c r="V8" s="248"/>
      <c r="W8" s="252"/>
      <c r="X8" s="250"/>
      <c r="Y8" s="248"/>
      <c r="Z8" s="251"/>
      <c r="AA8" s="247"/>
      <c r="AB8" s="248"/>
      <c r="AC8" s="252"/>
      <c r="AD8" s="250"/>
      <c r="AE8" s="248"/>
      <c r="AF8" s="251"/>
      <c r="AG8" s="247"/>
      <c r="AH8" s="248"/>
      <c r="AI8" s="252"/>
      <c r="AJ8" s="250"/>
      <c r="AK8" s="248"/>
      <c r="AL8" s="251"/>
      <c r="AM8" s="247"/>
      <c r="AN8" s="248"/>
      <c r="AO8" s="252"/>
      <c r="AP8" s="250"/>
      <c r="AQ8" s="248"/>
      <c r="AR8" s="251"/>
      <c r="AS8" s="247"/>
      <c r="AT8" s="248"/>
      <c r="AU8" s="252"/>
      <c r="AV8" s="250"/>
      <c r="AW8" s="248"/>
      <c r="AX8" s="252"/>
    </row>
    <row r="9" spans="1:50" ht="17.25" customHeight="1">
      <c r="A9" s="31">
        <v>1</v>
      </c>
      <c r="B9" s="32" t="s">
        <v>116</v>
      </c>
      <c r="C9" s="32" t="s">
        <v>147</v>
      </c>
      <c r="D9" s="32" t="s">
        <v>145</v>
      </c>
      <c r="E9" s="33"/>
      <c r="F9" s="32">
        <v>4</v>
      </c>
      <c r="G9" s="32" t="s">
        <v>214</v>
      </c>
      <c r="H9" s="32">
        <v>4</v>
      </c>
      <c r="I9" s="32">
        <f>VLOOKUP(B9,LIST,4,FALSE)*F9*0.1*$C$2</f>
        <v>800</v>
      </c>
      <c r="J9" s="32">
        <f>VLOOKUP(B9,LIST,6,FALSE)</f>
        <v>89</v>
      </c>
      <c r="K9" s="37">
        <f>I9*J9/10000</f>
        <v>7.12</v>
      </c>
      <c r="L9" s="239">
        <f>VLOOKUP(B9,LIST,9,FALSE)*F9/10</f>
        <v>3.56</v>
      </c>
      <c r="M9" s="239">
        <f>K9-L9</f>
        <v>3.56</v>
      </c>
      <c r="N9" s="66">
        <f>SUM(O9:AX9)</f>
        <v>43.20000000000001</v>
      </c>
      <c r="O9" s="83">
        <f aca="true" t="shared" si="0" ref="O9:X13">VLOOKUP($B9,LIST,COLUMN()-1,FALSE)*$F9*0.1*$C$3</f>
        <v>7.200000000000001</v>
      </c>
      <c r="P9" s="43">
        <f t="shared" si="0"/>
        <v>7.200000000000001</v>
      </c>
      <c r="Q9" s="53">
        <f t="shared" si="0"/>
        <v>7.200000000000001</v>
      </c>
      <c r="R9" s="73">
        <f t="shared" si="0"/>
        <v>7.200000000000001</v>
      </c>
      <c r="S9" s="43">
        <f t="shared" si="0"/>
        <v>7.200000000000001</v>
      </c>
      <c r="T9" s="94">
        <f t="shared" si="0"/>
        <v>7.200000000000001</v>
      </c>
      <c r="U9" s="78">
        <f t="shared" si="0"/>
        <v>0</v>
      </c>
      <c r="V9" s="33">
        <f t="shared" si="0"/>
        <v>0</v>
      </c>
      <c r="W9" s="36">
        <f t="shared" si="0"/>
        <v>0</v>
      </c>
      <c r="X9" s="69">
        <f t="shared" si="0"/>
        <v>0</v>
      </c>
      <c r="Y9" s="33">
        <f aca="true" t="shared" si="1" ref="Y9:AI13">VLOOKUP($B9,LIST,COLUMN()-1,FALSE)*$F9*0.1*$C$3</f>
        <v>0</v>
      </c>
      <c r="Z9" s="88">
        <f t="shared" si="1"/>
        <v>0</v>
      </c>
      <c r="AA9" s="78">
        <f t="shared" si="1"/>
        <v>0</v>
      </c>
      <c r="AB9" s="33">
        <f t="shared" si="1"/>
        <v>0</v>
      </c>
      <c r="AC9" s="36">
        <f t="shared" si="1"/>
        <v>0</v>
      </c>
      <c r="AD9" s="69">
        <f t="shared" si="1"/>
        <v>0</v>
      </c>
      <c r="AE9" s="33">
        <f t="shared" si="1"/>
        <v>0</v>
      </c>
      <c r="AF9" s="88">
        <f t="shared" si="1"/>
        <v>0</v>
      </c>
      <c r="AG9" s="78">
        <f t="shared" si="1"/>
        <v>0</v>
      </c>
      <c r="AH9" s="33">
        <f t="shared" si="1"/>
        <v>0</v>
      </c>
      <c r="AI9" s="36">
        <f t="shared" si="1"/>
        <v>0</v>
      </c>
      <c r="AJ9" s="250"/>
      <c r="AK9" s="248"/>
      <c r="AL9" s="251"/>
      <c r="AM9" s="247"/>
      <c r="AN9" s="248"/>
      <c r="AO9" s="252"/>
      <c r="AP9" s="250"/>
      <c r="AQ9" s="248"/>
      <c r="AR9" s="251"/>
      <c r="AS9" s="247"/>
      <c r="AT9" s="248"/>
      <c r="AU9" s="252"/>
      <c r="AV9" s="250"/>
      <c r="AW9" s="248"/>
      <c r="AX9" s="252"/>
    </row>
    <row r="10" spans="1:50" ht="17.25" customHeight="1">
      <c r="A10" s="31">
        <v>2</v>
      </c>
      <c r="B10" s="32" t="s">
        <v>114</v>
      </c>
      <c r="C10" s="32" t="s">
        <v>135</v>
      </c>
      <c r="D10" s="32" t="s">
        <v>136</v>
      </c>
      <c r="E10" s="33"/>
      <c r="F10" s="32">
        <v>4</v>
      </c>
      <c r="G10" s="32" t="s">
        <v>212</v>
      </c>
      <c r="H10" s="32">
        <v>4</v>
      </c>
      <c r="I10" s="32">
        <f>VLOOKUP(B10,LIST,4,FALSE)*F10*0.1*$C$2</f>
        <v>1667.2</v>
      </c>
      <c r="J10" s="32">
        <f>VLOOKUP(B10,LIST,6,FALSE)</f>
        <v>98</v>
      </c>
      <c r="K10" s="37">
        <f>I10*J10/10000</f>
        <v>16.33856</v>
      </c>
      <c r="L10" s="239">
        <f>VLOOKUP(B10,LIST,9,FALSE)*F10/10</f>
        <v>8.16928</v>
      </c>
      <c r="M10" s="239">
        <f>K10-L10</f>
        <v>8.16928</v>
      </c>
      <c r="N10" s="66">
        <f>SUM(O10:AX10)</f>
        <v>52.2</v>
      </c>
      <c r="O10" s="80">
        <f t="shared" si="0"/>
        <v>0</v>
      </c>
      <c r="P10" s="42">
        <f t="shared" si="0"/>
        <v>0</v>
      </c>
      <c r="Q10" s="46">
        <f t="shared" si="0"/>
        <v>0</v>
      </c>
      <c r="R10" s="71">
        <f t="shared" si="0"/>
        <v>0</v>
      </c>
      <c r="S10" s="42">
        <f t="shared" si="0"/>
        <v>0</v>
      </c>
      <c r="T10" s="91">
        <f t="shared" si="0"/>
        <v>0</v>
      </c>
      <c r="U10" s="80">
        <f t="shared" si="0"/>
        <v>6</v>
      </c>
      <c r="V10" s="42">
        <f t="shared" si="0"/>
        <v>0</v>
      </c>
      <c r="W10" s="46">
        <f t="shared" si="0"/>
        <v>4.2</v>
      </c>
      <c r="X10" s="71">
        <f t="shared" si="0"/>
        <v>0</v>
      </c>
      <c r="Y10" s="42">
        <f t="shared" si="1"/>
        <v>4.2</v>
      </c>
      <c r="Z10" s="91">
        <f t="shared" si="1"/>
        <v>0</v>
      </c>
      <c r="AA10" s="80">
        <f t="shared" si="1"/>
        <v>0</v>
      </c>
      <c r="AB10" s="42">
        <f t="shared" si="1"/>
        <v>1.8000000000000003</v>
      </c>
      <c r="AC10" s="46">
        <f t="shared" si="1"/>
        <v>0</v>
      </c>
      <c r="AD10" s="71">
        <f t="shared" si="1"/>
        <v>0</v>
      </c>
      <c r="AE10" s="43">
        <f t="shared" si="1"/>
        <v>21</v>
      </c>
      <c r="AF10" s="94">
        <f t="shared" si="1"/>
        <v>15</v>
      </c>
      <c r="AG10" s="78">
        <f t="shared" si="1"/>
        <v>0</v>
      </c>
      <c r="AH10" s="33">
        <f t="shared" si="1"/>
        <v>0</v>
      </c>
      <c r="AI10" s="36">
        <f t="shared" si="1"/>
        <v>0</v>
      </c>
      <c r="AJ10" s="250"/>
      <c r="AK10" s="248"/>
      <c r="AL10" s="251"/>
      <c r="AM10" s="247"/>
      <c r="AN10" s="248"/>
      <c r="AO10" s="252"/>
      <c r="AP10" s="250"/>
      <c r="AQ10" s="248"/>
      <c r="AR10" s="251"/>
      <c r="AS10" s="247"/>
      <c r="AT10" s="248"/>
      <c r="AU10" s="252"/>
      <c r="AV10" s="250"/>
      <c r="AW10" s="248"/>
      <c r="AX10" s="252"/>
    </row>
    <row r="11" spans="1:50" ht="17.25" customHeight="1">
      <c r="A11" s="31">
        <v>3</v>
      </c>
      <c r="B11" s="32" t="s">
        <v>127</v>
      </c>
      <c r="C11" s="32" t="s">
        <v>149</v>
      </c>
      <c r="D11" s="32" t="s">
        <v>143</v>
      </c>
      <c r="E11" s="33"/>
      <c r="F11" s="32">
        <v>4</v>
      </c>
      <c r="G11" s="32" t="s">
        <v>215</v>
      </c>
      <c r="H11" s="32">
        <v>4</v>
      </c>
      <c r="I11" s="32">
        <f>VLOOKUP(B11,LIST,4,FALSE)*F11*0.1*$C$2</f>
        <v>348.8</v>
      </c>
      <c r="J11" s="32">
        <f>VLOOKUP(B11,LIST,6,FALSE)</f>
        <v>257</v>
      </c>
      <c r="K11" s="37">
        <f>I11*J11/10000</f>
        <v>8.964160000000001</v>
      </c>
      <c r="L11" s="239">
        <f>VLOOKUP(B11,LIST,9,FALSE)*F11/10</f>
        <v>4.482080000000001</v>
      </c>
      <c r="M11" s="239">
        <f>K11-L11</f>
        <v>4.482080000000001</v>
      </c>
      <c r="N11" s="66">
        <f>SUM(O11:AX11)</f>
        <v>28.800000000000004</v>
      </c>
      <c r="O11" s="83">
        <f t="shared" si="0"/>
        <v>4.800000000000001</v>
      </c>
      <c r="P11" s="43">
        <f t="shared" si="0"/>
        <v>4.800000000000001</v>
      </c>
      <c r="Q11" s="53">
        <f t="shared" si="0"/>
        <v>4.800000000000001</v>
      </c>
      <c r="R11" s="73">
        <f t="shared" si="0"/>
        <v>4.800000000000001</v>
      </c>
      <c r="S11" s="43">
        <f t="shared" si="0"/>
        <v>4.800000000000001</v>
      </c>
      <c r="T11" s="94">
        <f t="shared" si="0"/>
        <v>4.800000000000001</v>
      </c>
      <c r="U11" s="78">
        <f t="shared" si="0"/>
        <v>0</v>
      </c>
      <c r="V11" s="33">
        <f t="shared" si="0"/>
        <v>0</v>
      </c>
      <c r="W11" s="36">
        <f t="shared" si="0"/>
        <v>0</v>
      </c>
      <c r="X11" s="69">
        <f t="shared" si="0"/>
        <v>0</v>
      </c>
      <c r="Y11" s="33">
        <f t="shared" si="1"/>
        <v>0</v>
      </c>
      <c r="Z11" s="88">
        <f t="shared" si="1"/>
        <v>0</v>
      </c>
      <c r="AA11" s="78">
        <f t="shared" si="1"/>
        <v>0</v>
      </c>
      <c r="AB11" s="33">
        <f t="shared" si="1"/>
        <v>0</v>
      </c>
      <c r="AC11" s="36">
        <f t="shared" si="1"/>
        <v>0</v>
      </c>
      <c r="AD11" s="69">
        <f t="shared" si="1"/>
        <v>0</v>
      </c>
      <c r="AE11" s="33">
        <f t="shared" si="1"/>
        <v>0</v>
      </c>
      <c r="AF11" s="88">
        <f t="shared" si="1"/>
        <v>0</v>
      </c>
      <c r="AG11" s="78">
        <f t="shared" si="1"/>
        <v>0</v>
      </c>
      <c r="AH11" s="33">
        <f t="shared" si="1"/>
        <v>0</v>
      </c>
      <c r="AI11" s="36">
        <f t="shared" si="1"/>
        <v>0</v>
      </c>
      <c r="AJ11" s="250"/>
      <c r="AK11" s="248"/>
      <c r="AL11" s="251"/>
      <c r="AM11" s="247"/>
      <c r="AN11" s="248"/>
      <c r="AO11" s="252"/>
      <c r="AP11" s="250"/>
      <c r="AQ11" s="248"/>
      <c r="AR11" s="251"/>
      <c r="AS11" s="247"/>
      <c r="AT11" s="253"/>
      <c r="AU11" s="252"/>
      <c r="AV11" s="250"/>
      <c r="AW11" s="248"/>
      <c r="AX11" s="252"/>
    </row>
    <row r="12" spans="1:50" ht="17.25" customHeight="1">
      <c r="A12" s="31">
        <v>4</v>
      </c>
      <c r="B12" s="32" t="s">
        <v>190</v>
      </c>
      <c r="C12" s="32" t="s">
        <v>191</v>
      </c>
      <c r="D12" s="32" t="s">
        <v>219</v>
      </c>
      <c r="E12" s="33"/>
      <c r="F12" s="32">
        <v>2</v>
      </c>
      <c r="G12" s="32" t="s">
        <v>193</v>
      </c>
      <c r="H12" s="32"/>
      <c r="I12" s="32">
        <f>VLOOKUP(B12,LIST,4,FALSE)*F12*0.1*$C$2</f>
        <v>196.8</v>
      </c>
      <c r="J12" s="32">
        <f>VLOOKUP(B12,LIST,6,FALSE)</f>
        <v>243</v>
      </c>
      <c r="K12" s="37">
        <f>I12*J12/10000</f>
        <v>4.78224</v>
      </c>
      <c r="L12" s="239">
        <f>VLOOKUP(B12,LIST,9,FALSE)*F12/10</f>
        <v>2.39112</v>
      </c>
      <c r="M12" s="239">
        <f>K12-L12</f>
        <v>2.39112</v>
      </c>
      <c r="N12" s="66">
        <f>SUM(O12:AX12)</f>
        <v>18</v>
      </c>
      <c r="O12" s="224">
        <f t="shared" si="0"/>
        <v>3</v>
      </c>
      <c r="P12" s="225">
        <f t="shared" si="0"/>
        <v>3</v>
      </c>
      <c r="Q12" s="226">
        <f t="shared" si="0"/>
        <v>3</v>
      </c>
      <c r="R12" s="227">
        <f t="shared" si="0"/>
        <v>3</v>
      </c>
      <c r="S12" s="225">
        <f t="shared" si="0"/>
        <v>3</v>
      </c>
      <c r="T12" s="228">
        <f t="shared" si="0"/>
        <v>3</v>
      </c>
      <c r="U12" s="229">
        <f t="shared" si="0"/>
        <v>0</v>
      </c>
      <c r="V12" s="160">
        <f t="shared" si="0"/>
        <v>0</v>
      </c>
      <c r="W12" s="230">
        <f t="shared" si="0"/>
        <v>0</v>
      </c>
      <c r="X12" s="231">
        <f t="shared" si="0"/>
        <v>0</v>
      </c>
      <c r="Y12" s="160">
        <f t="shared" si="1"/>
        <v>0</v>
      </c>
      <c r="Z12" s="232">
        <f t="shared" si="1"/>
        <v>0</v>
      </c>
      <c r="AA12" s="229">
        <f t="shared" si="1"/>
        <v>0</v>
      </c>
      <c r="AB12" s="160">
        <f t="shared" si="1"/>
        <v>0</v>
      </c>
      <c r="AC12" s="230">
        <f t="shared" si="1"/>
        <v>0</v>
      </c>
      <c r="AD12" s="231">
        <f t="shared" si="1"/>
        <v>0</v>
      </c>
      <c r="AE12" s="160">
        <f t="shared" si="1"/>
        <v>0</v>
      </c>
      <c r="AF12" s="232">
        <f t="shared" si="1"/>
        <v>0</v>
      </c>
      <c r="AG12" s="229">
        <f t="shared" si="1"/>
        <v>0</v>
      </c>
      <c r="AH12" s="160">
        <f t="shared" si="1"/>
        <v>0</v>
      </c>
      <c r="AI12" s="230">
        <f t="shared" si="1"/>
        <v>0</v>
      </c>
      <c r="AJ12" s="254"/>
      <c r="AK12" s="255"/>
      <c r="AL12" s="256"/>
      <c r="AM12" s="257"/>
      <c r="AN12" s="255"/>
      <c r="AO12" s="258"/>
      <c r="AP12" s="250"/>
      <c r="AQ12" s="248"/>
      <c r="AR12" s="251"/>
      <c r="AS12" s="247"/>
      <c r="AT12" s="248"/>
      <c r="AU12" s="252"/>
      <c r="AV12" s="254"/>
      <c r="AW12" s="255"/>
      <c r="AX12" s="258"/>
    </row>
    <row r="13" spans="1:50" ht="17.25" customHeight="1">
      <c r="A13" s="31">
        <v>5</v>
      </c>
      <c r="B13" s="32" t="s">
        <v>190</v>
      </c>
      <c r="C13" s="32" t="s">
        <v>191</v>
      </c>
      <c r="D13" s="32" t="s">
        <v>219</v>
      </c>
      <c r="E13" s="33"/>
      <c r="F13" s="32">
        <v>2</v>
      </c>
      <c r="G13" s="32" t="s">
        <v>186</v>
      </c>
      <c r="H13" s="32"/>
      <c r="I13" s="32">
        <f>VLOOKUP(B13,LIST,4,FALSE)*F13*0.1*$C$2</f>
        <v>196.8</v>
      </c>
      <c r="J13" s="32">
        <f>VLOOKUP(B13,LIST,6,FALSE)</f>
        <v>243</v>
      </c>
      <c r="K13" s="37">
        <f>I13*J13/10000</f>
        <v>4.78224</v>
      </c>
      <c r="L13" s="239">
        <f>VLOOKUP(B13,LIST,9,FALSE)*F13/10</f>
        <v>2.39112</v>
      </c>
      <c r="M13" s="239">
        <f>K13-L13</f>
        <v>2.39112</v>
      </c>
      <c r="N13" s="66">
        <f>SUM(O13:AX13)</f>
        <v>18</v>
      </c>
      <c r="O13" s="224">
        <f t="shared" si="0"/>
        <v>3</v>
      </c>
      <c r="P13" s="225">
        <f t="shared" si="0"/>
        <v>3</v>
      </c>
      <c r="Q13" s="226">
        <f t="shared" si="0"/>
        <v>3</v>
      </c>
      <c r="R13" s="227">
        <f t="shared" si="0"/>
        <v>3</v>
      </c>
      <c r="S13" s="225">
        <f t="shared" si="0"/>
        <v>3</v>
      </c>
      <c r="T13" s="228">
        <f t="shared" si="0"/>
        <v>3</v>
      </c>
      <c r="U13" s="229">
        <f t="shared" si="0"/>
        <v>0</v>
      </c>
      <c r="V13" s="160">
        <f t="shared" si="0"/>
        <v>0</v>
      </c>
      <c r="W13" s="230">
        <f t="shared" si="0"/>
        <v>0</v>
      </c>
      <c r="X13" s="231">
        <f t="shared" si="0"/>
        <v>0</v>
      </c>
      <c r="Y13" s="160">
        <f t="shared" si="1"/>
        <v>0</v>
      </c>
      <c r="Z13" s="232">
        <f t="shared" si="1"/>
        <v>0</v>
      </c>
      <c r="AA13" s="229">
        <f t="shared" si="1"/>
        <v>0</v>
      </c>
      <c r="AB13" s="160">
        <f t="shared" si="1"/>
        <v>0</v>
      </c>
      <c r="AC13" s="230">
        <f t="shared" si="1"/>
        <v>0</v>
      </c>
      <c r="AD13" s="231">
        <f t="shared" si="1"/>
        <v>0</v>
      </c>
      <c r="AE13" s="160">
        <f t="shared" si="1"/>
        <v>0</v>
      </c>
      <c r="AF13" s="232">
        <f t="shared" si="1"/>
        <v>0</v>
      </c>
      <c r="AG13" s="229">
        <f t="shared" si="1"/>
        <v>0</v>
      </c>
      <c r="AH13" s="160">
        <f t="shared" si="1"/>
        <v>0</v>
      </c>
      <c r="AI13" s="230">
        <f t="shared" si="1"/>
        <v>0</v>
      </c>
      <c r="AJ13" s="254"/>
      <c r="AK13" s="255"/>
      <c r="AL13" s="256"/>
      <c r="AM13" s="257"/>
      <c r="AN13" s="255"/>
      <c r="AO13" s="258"/>
      <c r="AP13" s="250"/>
      <c r="AQ13" s="248"/>
      <c r="AR13" s="251"/>
      <c r="AS13" s="247"/>
      <c r="AT13" s="248"/>
      <c r="AU13" s="252"/>
      <c r="AV13" s="254"/>
      <c r="AW13" s="255"/>
      <c r="AX13" s="258"/>
    </row>
    <row r="14" spans="1:50" ht="17.25" customHeight="1">
      <c r="A14" s="259" t="s">
        <v>204</v>
      </c>
      <c r="B14" s="32"/>
      <c r="C14" s="32"/>
      <c r="D14" s="32"/>
      <c r="E14" s="33"/>
      <c r="F14" s="32"/>
      <c r="G14" s="32"/>
      <c r="H14" s="32"/>
      <c r="I14" s="32"/>
      <c r="J14" s="32"/>
      <c r="K14" s="37"/>
      <c r="L14" s="239"/>
      <c r="M14" s="239"/>
      <c r="N14" s="66"/>
      <c r="O14" s="247"/>
      <c r="P14" s="248"/>
      <c r="Q14" s="252"/>
      <c r="R14" s="250"/>
      <c r="S14" s="248"/>
      <c r="T14" s="251"/>
      <c r="U14" s="247"/>
      <c r="V14" s="248"/>
      <c r="W14" s="252"/>
      <c r="X14" s="250"/>
      <c r="Y14" s="248"/>
      <c r="Z14" s="251"/>
      <c r="AA14" s="247"/>
      <c r="AB14" s="248"/>
      <c r="AC14" s="252"/>
      <c r="AD14" s="250"/>
      <c r="AE14" s="248"/>
      <c r="AF14" s="251"/>
      <c r="AG14" s="247"/>
      <c r="AH14" s="248"/>
      <c r="AI14" s="252"/>
      <c r="AJ14" s="250"/>
      <c r="AK14" s="248"/>
      <c r="AL14" s="251"/>
      <c r="AM14" s="247"/>
      <c r="AN14" s="248"/>
      <c r="AO14" s="252"/>
      <c r="AP14" s="250"/>
      <c r="AQ14" s="248"/>
      <c r="AR14" s="251"/>
      <c r="AS14" s="247"/>
      <c r="AT14" s="248"/>
      <c r="AU14" s="252"/>
      <c r="AV14" s="250"/>
      <c r="AW14" s="248"/>
      <c r="AX14" s="252"/>
    </row>
    <row r="15" spans="1:50" ht="17.25" customHeight="1">
      <c r="A15" s="31">
        <v>1</v>
      </c>
      <c r="B15" s="32" t="s">
        <v>156</v>
      </c>
      <c r="C15" s="32" t="s">
        <v>131</v>
      </c>
      <c r="D15" s="32" t="s">
        <v>132</v>
      </c>
      <c r="E15" s="33"/>
      <c r="F15" s="32">
        <v>6</v>
      </c>
      <c r="G15" s="32" t="s">
        <v>155</v>
      </c>
      <c r="H15" s="32">
        <v>6</v>
      </c>
      <c r="I15" s="32">
        <f>VLOOKUP(B15,LIST,4,FALSE)*F15*0.1*$C$2</f>
        <v>504</v>
      </c>
      <c r="J15" s="32">
        <f>VLOOKUP(B15,LIST,6,FALSE)</f>
        <v>278</v>
      </c>
      <c r="K15" s="37">
        <f>I15*J15/10000</f>
        <v>14.0112</v>
      </c>
      <c r="L15" s="239">
        <f>VLOOKUP(B15,LIST,9,FALSE)*F15/10</f>
        <v>7.005600000000001</v>
      </c>
      <c r="M15" s="239">
        <f>K15-L15</f>
        <v>7.005599999999999</v>
      </c>
      <c r="N15" s="66">
        <f>SUM(O15:AX15)</f>
        <v>79.20000000000002</v>
      </c>
      <c r="O15" s="78">
        <f aca="true" t="shared" si="2" ref="O15:X19">VLOOKUP($B15,LIST,COLUMN()-1,FALSE)*$F15*0.1*$C$3</f>
        <v>0</v>
      </c>
      <c r="P15" s="39">
        <f t="shared" si="2"/>
        <v>7.200000000000001</v>
      </c>
      <c r="Q15" s="79">
        <f t="shared" si="2"/>
        <v>1.8000000000000003</v>
      </c>
      <c r="R15" s="70">
        <f t="shared" si="2"/>
        <v>1.8000000000000003</v>
      </c>
      <c r="S15" s="40">
        <f t="shared" si="2"/>
        <v>1.8000000000000003</v>
      </c>
      <c r="T15" s="89">
        <f t="shared" si="2"/>
        <v>1.8000000000000003</v>
      </c>
      <c r="U15" s="99">
        <f t="shared" si="2"/>
        <v>21.6</v>
      </c>
      <c r="V15" s="42">
        <f t="shared" si="2"/>
        <v>5.4</v>
      </c>
      <c r="W15" s="46">
        <f t="shared" si="2"/>
        <v>5.4</v>
      </c>
      <c r="X15" s="71">
        <f t="shared" si="2"/>
        <v>5.4</v>
      </c>
      <c r="Y15" s="42">
        <f aca="true" t="shared" si="3" ref="Y15:AH19">VLOOKUP($B15,LIST,COLUMN()-1,FALSE)*$F15*0.1*$C$3</f>
        <v>5.4</v>
      </c>
      <c r="Z15" s="94">
        <f t="shared" si="3"/>
        <v>5.4</v>
      </c>
      <c r="AA15" s="83">
        <f t="shared" si="3"/>
        <v>5.4</v>
      </c>
      <c r="AB15" s="43">
        <f t="shared" si="3"/>
        <v>5.4</v>
      </c>
      <c r="AC15" s="53">
        <f t="shared" si="3"/>
        <v>5.4</v>
      </c>
      <c r="AD15" s="69">
        <f t="shared" si="3"/>
        <v>0</v>
      </c>
      <c r="AE15" s="33">
        <f t="shared" si="3"/>
        <v>0</v>
      </c>
      <c r="AF15" s="88">
        <f t="shared" si="3"/>
        <v>0</v>
      </c>
      <c r="AG15" s="78">
        <f t="shared" si="3"/>
        <v>0</v>
      </c>
      <c r="AH15" s="33">
        <f t="shared" si="3"/>
        <v>0</v>
      </c>
      <c r="AI15" s="36">
        <f aca="true" t="shared" si="4" ref="AI15:AR19">VLOOKUP($B15,LIST,COLUMN()-1,FALSE)*$F15*0.1*$C$3</f>
        <v>0</v>
      </c>
      <c r="AJ15" s="69">
        <f t="shared" si="4"/>
        <v>0</v>
      </c>
      <c r="AK15" s="33">
        <f t="shared" si="4"/>
        <v>0</v>
      </c>
      <c r="AL15" s="88">
        <f t="shared" si="4"/>
        <v>0</v>
      </c>
      <c r="AM15" s="78">
        <f t="shared" si="4"/>
        <v>0</v>
      </c>
      <c r="AN15" s="33">
        <f t="shared" si="4"/>
        <v>0</v>
      </c>
      <c r="AO15" s="36">
        <f t="shared" si="4"/>
        <v>0</v>
      </c>
      <c r="AP15" s="69">
        <f t="shared" si="4"/>
        <v>0</v>
      </c>
      <c r="AQ15" s="33">
        <f t="shared" si="4"/>
        <v>0</v>
      </c>
      <c r="AR15" s="88">
        <f t="shared" si="4"/>
        <v>0</v>
      </c>
      <c r="AS15" s="78">
        <f aca="true" t="shared" si="5" ref="AS15:AX19">VLOOKUP($B15,LIST,COLUMN()-1,FALSE)*$F15*0.1*$C$3</f>
        <v>0</v>
      </c>
      <c r="AT15" s="33">
        <f t="shared" si="5"/>
        <v>0</v>
      </c>
      <c r="AU15" s="36">
        <f t="shared" si="5"/>
        <v>0</v>
      </c>
      <c r="AV15" s="69">
        <f t="shared" si="5"/>
        <v>0</v>
      </c>
      <c r="AW15" s="33">
        <f t="shared" si="5"/>
        <v>0</v>
      </c>
      <c r="AX15" s="36">
        <f t="shared" si="5"/>
        <v>0</v>
      </c>
    </row>
    <row r="16" spans="1:50" ht="18" customHeight="1">
      <c r="A16" s="31">
        <v>2</v>
      </c>
      <c r="B16" s="32" t="s">
        <v>115</v>
      </c>
      <c r="C16" s="32" t="s">
        <v>20</v>
      </c>
      <c r="D16" s="32" t="s">
        <v>151</v>
      </c>
      <c r="E16" s="33"/>
      <c r="F16" s="32">
        <v>2.5</v>
      </c>
      <c r="G16" s="32" t="s">
        <v>220</v>
      </c>
      <c r="H16" s="32">
        <v>2.5</v>
      </c>
      <c r="I16" s="32">
        <f>VLOOKUP(B16,LIST,4,FALSE)*F16*0.1*$C$2</f>
        <v>2000</v>
      </c>
      <c r="J16" s="32">
        <f>VLOOKUP(B16,LIST,6,FALSE)</f>
        <v>194</v>
      </c>
      <c r="K16" s="37">
        <f>I16*J16/10000</f>
        <v>38.8</v>
      </c>
      <c r="L16" s="239">
        <f>VLOOKUP(B16,LIST,9,FALSE)*F16/10</f>
        <v>19.400000000000002</v>
      </c>
      <c r="M16" s="239">
        <f>K16-L16</f>
        <v>19.399999999999995</v>
      </c>
      <c r="N16" s="66">
        <f>SUM(O16:AX16)</f>
        <v>228.75</v>
      </c>
      <c r="O16" s="78">
        <f t="shared" si="2"/>
        <v>0</v>
      </c>
      <c r="P16" s="33">
        <f t="shared" si="2"/>
        <v>0</v>
      </c>
      <c r="Q16" s="36">
        <f t="shared" si="2"/>
        <v>0</v>
      </c>
      <c r="R16" s="69">
        <f t="shared" si="2"/>
        <v>0</v>
      </c>
      <c r="S16" s="33">
        <f t="shared" si="2"/>
        <v>0</v>
      </c>
      <c r="T16" s="88">
        <f t="shared" si="2"/>
        <v>0</v>
      </c>
      <c r="U16" s="100">
        <f t="shared" si="2"/>
        <v>10.5</v>
      </c>
      <c r="V16" s="40">
        <f t="shared" si="2"/>
        <v>5.25</v>
      </c>
      <c r="W16" s="103">
        <f t="shared" si="2"/>
        <v>15.75</v>
      </c>
      <c r="X16" s="70">
        <f t="shared" si="2"/>
        <v>10.5</v>
      </c>
      <c r="Y16" s="40">
        <f t="shared" si="3"/>
        <v>10.5</v>
      </c>
      <c r="Z16" s="89">
        <f t="shared" si="3"/>
        <v>10.5</v>
      </c>
      <c r="AA16" s="99">
        <f t="shared" si="3"/>
        <v>20.25</v>
      </c>
      <c r="AB16" s="47">
        <f t="shared" si="3"/>
        <v>7.5</v>
      </c>
      <c r="AC16" s="55">
        <f t="shared" si="3"/>
        <v>9.75</v>
      </c>
      <c r="AD16" s="74">
        <f t="shared" si="3"/>
        <v>7.5</v>
      </c>
      <c r="AE16" s="47">
        <f t="shared" si="3"/>
        <v>5.25</v>
      </c>
      <c r="AF16" s="94">
        <f t="shared" si="3"/>
        <v>12.75</v>
      </c>
      <c r="AG16" s="83">
        <f t="shared" si="3"/>
        <v>9</v>
      </c>
      <c r="AH16" s="43">
        <f t="shared" si="3"/>
        <v>9</v>
      </c>
      <c r="AI16" s="53">
        <f t="shared" si="4"/>
        <v>9</v>
      </c>
      <c r="AJ16" s="73">
        <f t="shared" si="4"/>
        <v>9</v>
      </c>
      <c r="AK16" s="43">
        <f t="shared" si="4"/>
        <v>9</v>
      </c>
      <c r="AL16" s="94">
        <f t="shared" si="4"/>
        <v>9</v>
      </c>
      <c r="AM16" s="83">
        <f t="shared" si="4"/>
        <v>9</v>
      </c>
      <c r="AN16" s="43">
        <f t="shared" si="4"/>
        <v>7.5</v>
      </c>
      <c r="AO16" s="53">
        <f t="shared" si="4"/>
        <v>9</v>
      </c>
      <c r="AP16" s="73">
        <f t="shared" si="4"/>
        <v>5.25</v>
      </c>
      <c r="AQ16" s="43">
        <f t="shared" si="4"/>
        <v>5.25</v>
      </c>
      <c r="AR16" s="94">
        <f t="shared" si="4"/>
        <v>5.25</v>
      </c>
      <c r="AS16" s="107">
        <f t="shared" si="5"/>
        <v>0</v>
      </c>
      <c r="AT16" s="45">
        <f t="shared" si="5"/>
        <v>6</v>
      </c>
      <c r="AU16" s="110">
        <f t="shared" si="5"/>
        <v>1.5</v>
      </c>
      <c r="AV16" s="69">
        <f t="shared" si="5"/>
        <v>0</v>
      </c>
      <c r="AW16" s="33">
        <f t="shared" si="5"/>
        <v>0</v>
      </c>
      <c r="AX16" s="36">
        <f t="shared" si="5"/>
        <v>0</v>
      </c>
    </row>
    <row r="17" spans="1:50" ht="17.25" customHeight="1">
      <c r="A17" s="31">
        <v>3</v>
      </c>
      <c r="B17" s="32" t="s">
        <v>95</v>
      </c>
      <c r="C17" s="32" t="s">
        <v>20</v>
      </c>
      <c r="D17" s="32" t="s">
        <v>151</v>
      </c>
      <c r="E17" s="33"/>
      <c r="F17" s="32">
        <v>2.5</v>
      </c>
      <c r="G17" s="32" t="s">
        <v>221</v>
      </c>
      <c r="H17" s="32">
        <v>2.5</v>
      </c>
      <c r="I17" s="32">
        <f>VLOOKUP(B17,LIST,4,FALSE)*F17*0.1*$C$2</f>
        <v>1600</v>
      </c>
      <c r="J17" s="32">
        <f>VLOOKUP(B17,LIST,6,FALSE)</f>
        <v>458</v>
      </c>
      <c r="K17" s="37">
        <f>I17*J17/10000</f>
        <v>73.28</v>
      </c>
      <c r="L17" s="239">
        <f>VLOOKUP(B17,LIST,9,FALSE)*F17/10</f>
        <v>36.64</v>
      </c>
      <c r="M17" s="239">
        <f>K17-L17</f>
        <v>36.64</v>
      </c>
      <c r="N17" s="66">
        <f>SUM(O17:AX17)</f>
        <v>228.75</v>
      </c>
      <c r="O17" s="78">
        <f t="shared" si="2"/>
        <v>0</v>
      </c>
      <c r="P17" s="33">
        <f t="shared" si="2"/>
        <v>0</v>
      </c>
      <c r="Q17" s="36">
        <f t="shared" si="2"/>
        <v>0</v>
      </c>
      <c r="R17" s="69">
        <f t="shared" si="2"/>
        <v>0</v>
      </c>
      <c r="S17" s="33">
        <f t="shared" si="2"/>
        <v>0</v>
      </c>
      <c r="T17" s="88">
        <f t="shared" si="2"/>
        <v>0</v>
      </c>
      <c r="U17" s="100">
        <f t="shared" si="2"/>
        <v>10.5</v>
      </c>
      <c r="V17" s="40">
        <f t="shared" si="2"/>
        <v>5.25</v>
      </c>
      <c r="W17" s="103">
        <f t="shared" si="2"/>
        <v>15.75</v>
      </c>
      <c r="X17" s="70">
        <f t="shared" si="2"/>
        <v>10.5</v>
      </c>
      <c r="Y17" s="40">
        <f t="shared" si="3"/>
        <v>10.5</v>
      </c>
      <c r="Z17" s="89">
        <f t="shared" si="3"/>
        <v>10.5</v>
      </c>
      <c r="AA17" s="99">
        <f t="shared" si="3"/>
        <v>20.25</v>
      </c>
      <c r="AB17" s="47">
        <f t="shared" si="3"/>
        <v>7.5</v>
      </c>
      <c r="AC17" s="55">
        <f t="shared" si="3"/>
        <v>9.75</v>
      </c>
      <c r="AD17" s="74">
        <f t="shared" si="3"/>
        <v>7.5</v>
      </c>
      <c r="AE17" s="47">
        <f t="shared" si="3"/>
        <v>5.25</v>
      </c>
      <c r="AF17" s="94">
        <f t="shared" si="3"/>
        <v>12.75</v>
      </c>
      <c r="AG17" s="83">
        <f t="shared" si="3"/>
        <v>9</v>
      </c>
      <c r="AH17" s="43">
        <f t="shared" si="3"/>
        <v>9</v>
      </c>
      <c r="AI17" s="53">
        <f t="shared" si="4"/>
        <v>9</v>
      </c>
      <c r="AJ17" s="73">
        <f t="shared" si="4"/>
        <v>9</v>
      </c>
      <c r="AK17" s="43">
        <f t="shared" si="4"/>
        <v>9</v>
      </c>
      <c r="AL17" s="94">
        <f t="shared" si="4"/>
        <v>9</v>
      </c>
      <c r="AM17" s="83">
        <f t="shared" si="4"/>
        <v>9</v>
      </c>
      <c r="AN17" s="43">
        <f t="shared" si="4"/>
        <v>7.5</v>
      </c>
      <c r="AO17" s="53">
        <f t="shared" si="4"/>
        <v>9</v>
      </c>
      <c r="AP17" s="73">
        <f t="shared" si="4"/>
        <v>5.25</v>
      </c>
      <c r="AQ17" s="43">
        <f t="shared" si="4"/>
        <v>5.25</v>
      </c>
      <c r="AR17" s="94">
        <f t="shared" si="4"/>
        <v>5.25</v>
      </c>
      <c r="AS17" s="107">
        <f t="shared" si="5"/>
        <v>0</v>
      </c>
      <c r="AT17" s="45">
        <f t="shared" si="5"/>
        <v>6</v>
      </c>
      <c r="AU17" s="110">
        <f t="shared" si="5"/>
        <v>1.5</v>
      </c>
      <c r="AV17" s="69">
        <f t="shared" si="5"/>
        <v>0</v>
      </c>
      <c r="AW17" s="33">
        <f t="shared" si="5"/>
        <v>0</v>
      </c>
      <c r="AX17" s="36">
        <f t="shared" si="5"/>
        <v>0</v>
      </c>
    </row>
    <row r="18" spans="1:50" ht="17.25" customHeight="1">
      <c r="A18" s="31">
        <v>4</v>
      </c>
      <c r="B18" s="32" t="s">
        <v>121</v>
      </c>
      <c r="C18" s="32" t="s">
        <v>139</v>
      </c>
      <c r="D18" s="32" t="s">
        <v>136</v>
      </c>
      <c r="E18" s="33"/>
      <c r="F18" s="32">
        <v>6</v>
      </c>
      <c r="G18" s="32" t="s">
        <v>180</v>
      </c>
      <c r="H18" s="32">
        <v>6</v>
      </c>
      <c r="I18" s="32">
        <f>VLOOKUP(B18,LIST,4,FALSE)*F18*0.1*$C$2</f>
        <v>383.04</v>
      </c>
      <c r="J18" s="32">
        <f>VLOOKUP(B18,LIST,6,FALSE)</f>
        <v>452</v>
      </c>
      <c r="K18" s="37">
        <f>I18*J18/10000</f>
        <v>17.313408000000003</v>
      </c>
      <c r="L18" s="239">
        <f>VLOOKUP(B18,LIST,9,FALSE)*F18/10</f>
        <v>8.656704000000001</v>
      </c>
      <c r="M18" s="239">
        <f>K18-L18</f>
        <v>8.656704000000001</v>
      </c>
      <c r="N18" s="66">
        <f>SUM(O18:AX18)</f>
        <v>89.99999999999999</v>
      </c>
      <c r="O18" s="78">
        <f t="shared" si="2"/>
        <v>0</v>
      </c>
      <c r="P18" s="33">
        <f t="shared" si="2"/>
        <v>0</v>
      </c>
      <c r="Q18" s="36">
        <f t="shared" si="2"/>
        <v>0</v>
      </c>
      <c r="R18" s="69">
        <f t="shared" si="2"/>
        <v>0</v>
      </c>
      <c r="S18" s="33">
        <f t="shared" si="2"/>
        <v>0</v>
      </c>
      <c r="T18" s="88">
        <f t="shared" si="2"/>
        <v>0</v>
      </c>
      <c r="U18" s="78">
        <f t="shared" si="2"/>
        <v>0</v>
      </c>
      <c r="V18" s="33">
        <f t="shared" si="2"/>
        <v>0</v>
      </c>
      <c r="W18" s="36">
        <f t="shared" si="2"/>
        <v>0</v>
      </c>
      <c r="X18" s="69">
        <f t="shared" si="2"/>
        <v>0</v>
      </c>
      <c r="Y18" s="33">
        <f t="shared" si="3"/>
        <v>0</v>
      </c>
      <c r="Z18" s="92">
        <f t="shared" si="3"/>
        <v>3.6000000000000005</v>
      </c>
      <c r="AA18" s="80">
        <f t="shared" si="3"/>
        <v>5.4</v>
      </c>
      <c r="AB18" s="42">
        <f t="shared" si="3"/>
        <v>5.4</v>
      </c>
      <c r="AC18" s="46">
        <f t="shared" si="3"/>
        <v>5.4</v>
      </c>
      <c r="AD18" s="71">
        <f t="shared" si="3"/>
        <v>5.4</v>
      </c>
      <c r="AE18" s="42">
        <f t="shared" si="3"/>
        <v>5.4</v>
      </c>
      <c r="AF18" s="91">
        <f t="shared" si="3"/>
        <v>5.4</v>
      </c>
      <c r="AG18" s="80">
        <f t="shared" si="3"/>
        <v>5.4</v>
      </c>
      <c r="AH18" s="42">
        <f t="shared" si="3"/>
        <v>5.4</v>
      </c>
      <c r="AI18" s="53">
        <f t="shared" si="4"/>
        <v>10.8</v>
      </c>
      <c r="AJ18" s="73">
        <f t="shared" si="4"/>
        <v>10.8</v>
      </c>
      <c r="AK18" s="43">
        <f t="shared" si="4"/>
        <v>10.8</v>
      </c>
      <c r="AL18" s="94">
        <f t="shared" si="4"/>
        <v>10.8</v>
      </c>
      <c r="AM18" s="78">
        <f t="shared" si="4"/>
        <v>0</v>
      </c>
      <c r="AN18" s="33">
        <f t="shared" si="4"/>
        <v>0</v>
      </c>
      <c r="AO18" s="36">
        <f t="shared" si="4"/>
        <v>0</v>
      </c>
      <c r="AP18" s="69">
        <f t="shared" si="4"/>
        <v>0</v>
      </c>
      <c r="AQ18" s="33">
        <f t="shared" si="4"/>
        <v>0</v>
      </c>
      <c r="AR18" s="88">
        <f t="shared" si="4"/>
        <v>0</v>
      </c>
      <c r="AS18" s="78">
        <f t="shared" si="5"/>
        <v>0</v>
      </c>
      <c r="AT18" s="33">
        <f t="shared" si="5"/>
        <v>0</v>
      </c>
      <c r="AU18" s="36">
        <f t="shared" si="5"/>
        <v>0</v>
      </c>
      <c r="AV18" s="69">
        <f t="shared" si="5"/>
        <v>0</v>
      </c>
      <c r="AW18" s="33">
        <f t="shared" si="5"/>
        <v>0</v>
      </c>
      <c r="AX18" s="36">
        <f t="shared" si="5"/>
        <v>0</v>
      </c>
    </row>
    <row r="19" spans="1:50" ht="17.25" customHeight="1">
      <c r="A19" s="31">
        <v>5</v>
      </c>
      <c r="B19" s="32" t="s">
        <v>71</v>
      </c>
      <c r="C19" s="32" t="s">
        <v>131</v>
      </c>
      <c r="D19" s="32" t="s">
        <v>145</v>
      </c>
      <c r="E19" s="33"/>
      <c r="F19" s="32">
        <v>6</v>
      </c>
      <c r="G19" s="32" t="s">
        <v>159</v>
      </c>
      <c r="H19" s="32">
        <v>6</v>
      </c>
      <c r="I19" s="32">
        <f>VLOOKUP(B19,LIST,4,FALSE)*F19*0.1*$C$2</f>
        <v>504</v>
      </c>
      <c r="J19" s="32">
        <f>VLOOKUP(B19,LIST,6,FALSE)</f>
        <v>133</v>
      </c>
      <c r="K19" s="37">
        <f>I19*J19/10000</f>
        <v>6.7032</v>
      </c>
      <c r="L19" s="239">
        <f>VLOOKUP(B19,LIST,9,FALSE)*F19/10</f>
        <v>3.3516000000000004</v>
      </c>
      <c r="M19" s="239">
        <f>K19-L19</f>
        <v>3.3515999999999995</v>
      </c>
      <c r="N19" s="66">
        <f>SUM(O19:AX19)</f>
        <v>79.19999999999999</v>
      </c>
      <c r="O19" s="78">
        <f t="shared" si="2"/>
        <v>0</v>
      </c>
      <c r="P19" s="33">
        <f t="shared" si="2"/>
        <v>0</v>
      </c>
      <c r="Q19" s="36">
        <f t="shared" si="2"/>
        <v>0</v>
      </c>
      <c r="R19" s="69">
        <f t="shared" si="2"/>
        <v>0</v>
      </c>
      <c r="S19" s="33">
        <f t="shared" si="2"/>
        <v>0</v>
      </c>
      <c r="T19" s="88">
        <f t="shared" si="2"/>
        <v>0</v>
      </c>
      <c r="U19" s="78">
        <f t="shared" si="2"/>
        <v>0</v>
      </c>
      <c r="V19" s="33">
        <f t="shared" si="2"/>
        <v>0</v>
      </c>
      <c r="W19" s="36">
        <f t="shared" si="2"/>
        <v>0</v>
      </c>
      <c r="X19" s="69">
        <f t="shared" si="2"/>
        <v>0</v>
      </c>
      <c r="Y19" s="33">
        <f t="shared" si="3"/>
        <v>0</v>
      </c>
      <c r="Z19" s="88">
        <f t="shared" si="3"/>
        <v>0</v>
      </c>
      <c r="AA19" s="78">
        <f t="shared" si="3"/>
        <v>0</v>
      </c>
      <c r="AB19" s="33">
        <f t="shared" si="3"/>
        <v>0</v>
      </c>
      <c r="AC19" s="36">
        <f t="shared" si="3"/>
        <v>0</v>
      </c>
      <c r="AD19" s="69">
        <f t="shared" si="3"/>
        <v>0</v>
      </c>
      <c r="AE19" s="33">
        <f t="shared" si="3"/>
        <v>0</v>
      </c>
      <c r="AF19" s="88">
        <f t="shared" si="3"/>
        <v>0</v>
      </c>
      <c r="AG19" s="78">
        <f t="shared" si="3"/>
        <v>0</v>
      </c>
      <c r="AH19" s="39">
        <f t="shared" si="3"/>
        <v>7.200000000000001</v>
      </c>
      <c r="AI19" s="49">
        <f t="shared" si="4"/>
        <v>1.8000000000000003</v>
      </c>
      <c r="AJ19" s="96">
        <f t="shared" si="4"/>
        <v>1.8000000000000003</v>
      </c>
      <c r="AK19" s="44">
        <f t="shared" si="4"/>
        <v>1.8000000000000003</v>
      </c>
      <c r="AL19" s="105">
        <f t="shared" si="4"/>
        <v>21.6</v>
      </c>
      <c r="AM19" s="80">
        <f t="shared" si="4"/>
        <v>3.6000000000000005</v>
      </c>
      <c r="AN19" s="42">
        <f t="shared" si="4"/>
        <v>3.6000000000000005</v>
      </c>
      <c r="AO19" s="46">
        <f t="shared" si="4"/>
        <v>3.6000000000000005</v>
      </c>
      <c r="AP19" s="71">
        <f t="shared" si="4"/>
        <v>3.6000000000000005</v>
      </c>
      <c r="AQ19" s="43">
        <f t="shared" si="4"/>
        <v>5.4</v>
      </c>
      <c r="AR19" s="94">
        <f t="shared" si="4"/>
        <v>5.4</v>
      </c>
      <c r="AS19" s="83">
        <f t="shared" si="5"/>
        <v>5.4</v>
      </c>
      <c r="AT19" s="43">
        <f t="shared" si="5"/>
        <v>3.6000000000000005</v>
      </c>
      <c r="AU19" s="53">
        <f t="shared" si="5"/>
        <v>3.6000000000000005</v>
      </c>
      <c r="AV19" s="73">
        <f t="shared" si="5"/>
        <v>3.6000000000000005</v>
      </c>
      <c r="AW19" s="43">
        <f t="shared" si="5"/>
        <v>3.6000000000000005</v>
      </c>
      <c r="AX19" s="36">
        <f t="shared" si="5"/>
        <v>0</v>
      </c>
    </row>
    <row r="20" spans="1:50" ht="17.25" customHeight="1">
      <c r="A20" s="259" t="s">
        <v>205</v>
      </c>
      <c r="B20" s="32"/>
      <c r="C20" s="32"/>
      <c r="D20" s="32"/>
      <c r="E20" s="33"/>
      <c r="F20" s="32"/>
      <c r="G20" s="32"/>
      <c r="H20" s="32"/>
      <c r="I20" s="32"/>
      <c r="J20" s="32"/>
      <c r="K20" s="37"/>
      <c r="L20" s="239"/>
      <c r="M20" s="239"/>
      <c r="N20" s="66"/>
      <c r="O20" s="78"/>
      <c r="P20" s="33"/>
      <c r="Q20" s="36"/>
      <c r="R20" s="69"/>
      <c r="S20" s="33"/>
      <c r="T20" s="88"/>
      <c r="U20" s="78"/>
      <c r="V20" s="33"/>
      <c r="W20" s="36"/>
      <c r="X20" s="250"/>
      <c r="Y20" s="248"/>
      <c r="Z20" s="251"/>
      <c r="AA20" s="247"/>
      <c r="AB20" s="248"/>
      <c r="AC20" s="252"/>
      <c r="AD20" s="250"/>
      <c r="AE20" s="248"/>
      <c r="AF20" s="251"/>
      <c r="AG20" s="247"/>
      <c r="AH20" s="248"/>
      <c r="AI20" s="252"/>
      <c r="AJ20" s="250"/>
      <c r="AK20" s="248"/>
      <c r="AL20" s="251"/>
      <c r="AM20" s="247"/>
      <c r="AN20" s="248"/>
      <c r="AO20" s="36"/>
      <c r="AP20" s="69"/>
      <c r="AQ20" s="33"/>
      <c r="AR20" s="88"/>
      <c r="AS20" s="78"/>
      <c r="AT20" s="33"/>
      <c r="AU20" s="36"/>
      <c r="AV20" s="69"/>
      <c r="AW20" s="33"/>
      <c r="AX20" s="36"/>
    </row>
    <row r="21" spans="1:50" ht="17.25" customHeight="1">
      <c r="A21" s="31">
        <v>1</v>
      </c>
      <c r="B21" s="32" t="s">
        <v>116</v>
      </c>
      <c r="C21" s="32" t="s">
        <v>147</v>
      </c>
      <c r="D21" s="32" t="s">
        <v>145</v>
      </c>
      <c r="E21" s="33"/>
      <c r="F21" s="32">
        <v>6</v>
      </c>
      <c r="G21" s="32" t="s">
        <v>155</v>
      </c>
      <c r="H21" s="32"/>
      <c r="I21" s="32"/>
      <c r="J21" s="32"/>
      <c r="K21" s="37"/>
      <c r="L21" s="239"/>
      <c r="M21" s="239"/>
      <c r="N21" s="66">
        <f aca="true" t="shared" si="6" ref="N21:N26">SUM(O21:AX21)</f>
        <v>83.69999999999999</v>
      </c>
      <c r="O21" s="247"/>
      <c r="P21" s="248"/>
      <c r="Q21" s="252"/>
      <c r="R21" s="250"/>
      <c r="S21" s="248"/>
      <c r="T21" s="251"/>
      <c r="U21" s="247"/>
      <c r="V21" s="248"/>
      <c r="W21" s="252"/>
      <c r="X21" s="250"/>
      <c r="Y21" s="248"/>
      <c r="Z21" s="251"/>
      <c r="AA21" s="247"/>
      <c r="AB21" s="248"/>
      <c r="AC21" s="252"/>
      <c r="AD21" s="250"/>
      <c r="AE21" s="248"/>
      <c r="AF21" s="251"/>
      <c r="AG21" s="247"/>
      <c r="AH21" s="33">
        <f aca="true" t="shared" si="7" ref="AH21:AQ25">VLOOKUP($B21,LIST,COLUMN()-1,FALSE)*$F21*0.1*$C$3</f>
        <v>0</v>
      </c>
      <c r="AI21" s="36">
        <f t="shared" si="7"/>
        <v>0</v>
      </c>
      <c r="AJ21" s="97">
        <f t="shared" si="7"/>
        <v>7.200000000000001</v>
      </c>
      <c r="AK21" s="42">
        <f t="shared" si="7"/>
        <v>0</v>
      </c>
      <c r="AL21" s="91">
        <f t="shared" si="7"/>
        <v>4.5</v>
      </c>
      <c r="AM21" s="80">
        <f t="shared" si="7"/>
        <v>0</v>
      </c>
      <c r="AN21" s="42">
        <f t="shared" si="7"/>
        <v>4.5</v>
      </c>
      <c r="AO21" s="46">
        <f t="shared" si="7"/>
        <v>4.5</v>
      </c>
      <c r="AP21" s="71">
        <f t="shared" si="7"/>
        <v>4.5</v>
      </c>
      <c r="AQ21" s="42">
        <f t="shared" si="7"/>
        <v>0</v>
      </c>
      <c r="AR21" s="91">
        <f aca="true" t="shared" si="8" ref="AR21:AX25">VLOOKUP($B21,LIST,COLUMN()-1,FALSE)*$F21*0.1*$C$3</f>
        <v>4.5</v>
      </c>
      <c r="AS21" s="80">
        <f t="shared" si="8"/>
        <v>0</v>
      </c>
      <c r="AT21" s="43">
        <f t="shared" si="8"/>
        <v>10.8</v>
      </c>
      <c r="AU21" s="53">
        <f t="shared" si="8"/>
        <v>10.8</v>
      </c>
      <c r="AV21" s="73">
        <f t="shared" si="8"/>
        <v>10.8</v>
      </c>
      <c r="AW21" s="43">
        <f t="shared" si="8"/>
        <v>10.8</v>
      </c>
      <c r="AX21" s="53">
        <f t="shared" si="8"/>
        <v>10.8</v>
      </c>
    </row>
    <row r="22" spans="1:50" ht="17.25" customHeight="1">
      <c r="A22" s="31">
        <v>2</v>
      </c>
      <c r="B22" s="32" t="s">
        <v>114</v>
      </c>
      <c r="C22" s="32" t="s">
        <v>135</v>
      </c>
      <c r="D22" s="32" t="s">
        <v>136</v>
      </c>
      <c r="E22" s="33"/>
      <c r="F22" s="32">
        <v>6</v>
      </c>
      <c r="G22" s="32" t="s">
        <v>213</v>
      </c>
      <c r="H22" s="32">
        <v>2</v>
      </c>
      <c r="I22" s="32" t="s">
        <v>216</v>
      </c>
      <c r="J22" s="32"/>
      <c r="K22" s="37"/>
      <c r="L22" s="239"/>
      <c r="M22" s="239"/>
      <c r="N22" s="66">
        <f t="shared" si="6"/>
        <v>65.7</v>
      </c>
      <c r="O22" s="247"/>
      <c r="P22" s="248"/>
      <c r="Q22" s="252"/>
      <c r="R22" s="250"/>
      <c r="S22" s="248"/>
      <c r="T22" s="251"/>
      <c r="U22" s="247"/>
      <c r="V22" s="248"/>
      <c r="W22" s="252"/>
      <c r="X22" s="250"/>
      <c r="Y22" s="248"/>
      <c r="Z22" s="251"/>
      <c r="AA22" s="247"/>
      <c r="AB22" s="248"/>
      <c r="AC22" s="252"/>
      <c r="AD22" s="250"/>
      <c r="AE22" s="248"/>
      <c r="AF22" s="251"/>
      <c r="AG22" s="247"/>
      <c r="AH22" s="33">
        <f t="shared" si="7"/>
        <v>0</v>
      </c>
      <c r="AI22" s="36">
        <f t="shared" si="7"/>
        <v>0</v>
      </c>
      <c r="AJ22" s="69">
        <f t="shared" si="7"/>
        <v>0</v>
      </c>
      <c r="AK22" s="33">
        <f t="shared" si="7"/>
        <v>0</v>
      </c>
      <c r="AL22" s="108">
        <f t="shared" si="7"/>
        <v>6.300000000000001</v>
      </c>
      <c r="AM22" s="100">
        <f t="shared" si="7"/>
        <v>8.100000000000001</v>
      </c>
      <c r="AN22" s="44">
        <f t="shared" si="7"/>
        <v>8.100000000000001</v>
      </c>
      <c r="AO22" s="49">
        <f t="shared" si="7"/>
        <v>0</v>
      </c>
      <c r="AP22" s="96">
        <f t="shared" si="7"/>
        <v>5.4</v>
      </c>
      <c r="AQ22" s="44">
        <f t="shared" si="7"/>
        <v>0</v>
      </c>
      <c r="AR22" s="90">
        <f t="shared" si="8"/>
        <v>0</v>
      </c>
      <c r="AS22" s="99">
        <f t="shared" si="8"/>
        <v>31.5</v>
      </c>
      <c r="AT22" s="42">
        <f t="shared" si="8"/>
        <v>0</v>
      </c>
      <c r="AU22" s="46">
        <f t="shared" si="8"/>
        <v>6.300000000000001</v>
      </c>
      <c r="AV22" s="71">
        <f t="shared" si="8"/>
        <v>0</v>
      </c>
      <c r="AW22" s="42">
        <f t="shared" si="8"/>
        <v>0</v>
      </c>
      <c r="AX22" s="46">
        <f t="shared" si="8"/>
        <v>0</v>
      </c>
    </row>
    <row r="23" spans="1:50" ht="17.25" customHeight="1">
      <c r="A23" s="31">
        <v>3</v>
      </c>
      <c r="B23" s="32" t="s">
        <v>127</v>
      </c>
      <c r="C23" s="32" t="s">
        <v>149</v>
      </c>
      <c r="D23" s="32" t="s">
        <v>143</v>
      </c>
      <c r="E23" s="33"/>
      <c r="F23" s="32">
        <v>6</v>
      </c>
      <c r="G23" s="32" t="s">
        <v>180</v>
      </c>
      <c r="H23" s="32"/>
      <c r="I23" s="32"/>
      <c r="J23" s="32"/>
      <c r="K23" s="37"/>
      <c r="L23" s="239"/>
      <c r="M23" s="239"/>
      <c r="N23" s="66">
        <f t="shared" si="6"/>
        <v>46.80000000000001</v>
      </c>
      <c r="O23" s="247"/>
      <c r="P23" s="248"/>
      <c r="Q23" s="252"/>
      <c r="R23" s="250"/>
      <c r="S23" s="248"/>
      <c r="T23" s="251"/>
      <c r="U23" s="247"/>
      <c r="V23" s="248"/>
      <c r="W23" s="252"/>
      <c r="X23" s="250"/>
      <c r="Y23" s="248"/>
      <c r="Z23" s="251"/>
      <c r="AA23" s="247"/>
      <c r="AB23" s="248"/>
      <c r="AC23" s="252"/>
      <c r="AD23" s="250"/>
      <c r="AE23" s="248"/>
      <c r="AF23" s="251"/>
      <c r="AG23" s="247"/>
      <c r="AH23" s="33">
        <f t="shared" si="7"/>
        <v>0</v>
      </c>
      <c r="AI23" s="36">
        <f t="shared" si="7"/>
        <v>0</v>
      </c>
      <c r="AJ23" s="69">
        <f t="shared" si="7"/>
        <v>0</v>
      </c>
      <c r="AK23" s="33">
        <f t="shared" si="7"/>
        <v>0</v>
      </c>
      <c r="AL23" s="88">
        <f t="shared" si="7"/>
        <v>0</v>
      </c>
      <c r="AM23" s="78">
        <f t="shared" si="7"/>
        <v>0</v>
      </c>
      <c r="AN23" s="33">
        <f t="shared" si="7"/>
        <v>0</v>
      </c>
      <c r="AO23" s="36">
        <f t="shared" si="7"/>
        <v>0</v>
      </c>
      <c r="AP23" s="97">
        <f t="shared" si="7"/>
        <v>7.200000000000001</v>
      </c>
      <c r="AQ23" s="42">
        <f t="shared" si="7"/>
        <v>3.6000000000000005</v>
      </c>
      <c r="AR23" s="91">
        <f t="shared" si="8"/>
        <v>3.6000000000000005</v>
      </c>
      <c r="AS23" s="80">
        <f t="shared" si="8"/>
        <v>3.6000000000000005</v>
      </c>
      <c r="AT23" s="223">
        <f t="shared" si="8"/>
        <v>3.6000000000000005</v>
      </c>
      <c r="AU23" s="46">
        <f t="shared" si="8"/>
        <v>3.6000000000000005</v>
      </c>
      <c r="AV23" s="73">
        <f t="shared" si="8"/>
        <v>7.200000000000001</v>
      </c>
      <c r="AW23" s="43">
        <f t="shared" si="8"/>
        <v>7.200000000000001</v>
      </c>
      <c r="AX23" s="53">
        <f t="shared" si="8"/>
        <v>7.200000000000001</v>
      </c>
    </row>
    <row r="24" spans="1:50" ht="17.25" customHeight="1">
      <c r="A24" s="31">
        <v>4</v>
      </c>
      <c r="B24" s="32" t="s">
        <v>190</v>
      </c>
      <c r="C24" s="32" t="s">
        <v>191</v>
      </c>
      <c r="D24" s="32" t="s">
        <v>219</v>
      </c>
      <c r="E24" s="33"/>
      <c r="F24" s="32">
        <v>2.5</v>
      </c>
      <c r="G24" s="32" t="s">
        <v>193</v>
      </c>
      <c r="H24" s="32"/>
      <c r="I24" s="32"/>
      <c r="J24" s="32"/>
      <c r="K24" s="37"/>
      <c r="L24" s="239"/>
      <c r="M24" s="239"/>
      <c r="N24" s="66">
        <f t="shared" si="6"/>
        <v>10.5</v>
      </c>
      <c r="O24" s="257"/>
      <c r="P24" s="255"/>
      <c r="Q24" s="258"/>
      <c r="R24" s="254"/>
      <c r="S24" s="255"/>
      <c r="T24" s="256"/>
      <c r="U24" s="257"/>
      <c r="V24" s="255"/>
      <c r="W24" s="258"/>
      <c r="X24" s="254"/>
      <c r="Y24" s="255"/>
      <c r="Z24" s="256"/>
      <c r="AA24" s="257"/>
      <c r="AB24" s="255"/>
      <c r="AC24" s="258"/>
      <c r="AD24" s="254"/>
      <c r="AE24" s="255"/>
      <c r="AF24" s="256"/>
      <c r="AG24" s="257"/>
      <c r="AH24" s="160">
        <f t="shared" si="7"/>
        <v>0</v>
      </c>
      <c r="AI24" s="230">
        <f t="shared" si="7"/>
        <v>0</v>
      </c>
      <c r="AJ24" s="231">
        <f t="shared" si="7"/>
        <v>0</v>
      </c>
      <c r="AK24" s="160">
        <f t="shared" si="7"/>
        <v>0</v>
      </c>
      <c r="AL24" s="232">
        <f t="shared" si="7"/>
        <v>0</v>
      </c>
      <c r="AM24" s="229">
        <f t="shared" si="7"/>
        <v>0</v>
      </c>
      <c r="AN24" s="160">
        <f t="shared" si="7"/>
        <v>0</v>
      </c>
      <c r="AO24" s="230">
        <f t="shared" si="7"/>
        <v>0</v>
      </c>
      <c r="AP24" s="69">
        <f t="shared" si="7"/>
        <v>0</v>
      </c>
      <c r="AQ24" s="33">
        <f t="shared" si="7"/>
        <v>0</v>
      </c>
      <c r="AR24" s="88">
        <f t="shared" si="8"/>
        <v>0</v>
      </c>
      <c r="AS24" s="78">
        <f t="shared" si="8"/>
        <v>0</v>
      </c>
      <c r="AT24" s="33">
        <f t="shared" si="8"/>
        <v>0</v>
      </c>
      <c r="AU24" s="36">
        <f t="shared" si="8"/>
        <v>0</v>
      </c>
      <c r="AV24" s="233">
        <f t="shared" si="8"/>
        <v>3.75</v>
      </c>
      <c r="AW24" s="234">
        <f t="shared" si="8"/>
        <v>3.75</v>
      </c>
      <c r="AX24" s="235">
        <f t="shared" si="8"/>
        <v>3</v>
      </c>
    </row>
    <row r="25" spans="1:50" ht="17.25" customHeight="1">
      <c r="A25" s="31">
        <v>5</v>
      </c>
      <c r="B25" s="32" t="s">
        <v>190</v>
      </c>
      <c r="C25" s="32" t="s">
        <v>191</v>
      </c>
      <c r="D25" s="32" t="s">
        <v>219</v>
      </c>
      <c r="E25" s="33"/>
      <c r="F25" s="32">
        <v>2.5</v>
      </c>
      <c r="G25" s="32" t="s">
        <v>186</v>
      </c>
      <c r="H25" s="32"/>
      <c r="I25" s="32"/>
      <c r="J25" s="32"/>
      <c r="K25" s="37"/>
      <c r="L25" s="239"/>
      <c r="M25" s="239"/>
      <c r="N25" s="66">
        <f t="shared" si="6"/>
        <v>10.5</v>
      </c>
      <c r="O25" s="257"/>
      <c r="P25" s="255"/>
      <c r="Q25" s="258"/>
      <c r="R25" s="254"/>
      <c r="S25" s="255"/>
      <c r="T25" s="256"/>
      <c r="U25" s="257"/>
      <c r="V25" s="255"/>
      <c r="W25" s="258"/>
      <c r="X25" s="254"/>
      <c r="Y25" s="255"/>
      <c r="Z25" s="256"/>
      <c r="AA25" s="257"/>
      <c r="AB25" s="255"/>
      <c r="AC25" s="258"/>
      <c r="AD25" s="254"/>
      <c r="AE25" s="255"/>
      <c r="AF25" s="256"/>
      <c r="AG25" s="257"/>
      <c r="AH25" s="160">
        <f t="shared" si="7"/>
        <v>0</v>
      </c>
      <c r="AI25" s="230">
        <f t="shared" si="7"/>
        <v>0</v>
      </c>
      <c r="AJ25" s="231">
        <f t="shared" si="7"/>
        <v>0</v>
      </c>
      <c r="AK25" s="160">
        <f t="shared" si="7"/>
        <v>0</v>
      </c>
      <c r="AL25" s="232">
        <f t="shared" si="7"/>
        <v>0</v>
      </c>
      <c r="AM25" s="229">
        <f t="shared" si="7"/>
        <v>0</v>
      </c>
      <c r="AN25" s="160">
        <f t="shared" si="7"/>
        <v>0</v>
      </c>
      <c r="AO25" s="230">
        <f t="shared" si="7"/>
        <v>0</v>
      </c>
      <c r="AP25" s="69">
        <f t="shared" si="7"/>
        <v>0</v>
      </c>
      <c r="AQ25" s="33">
        <f t="shared" si="7"/>
        <v>0</v>
      </c>
      <c r="AR25" s="88">
        <f t="shared" si="8"/>
        <v>0</v>
      </c>
      <c r="AS25" s="78">
        <f t="shared" si="8"/>
        <v>0</v>
      </c>
      <c r="AT25" s="33">
        <f t="shared" si="8"/>
        <v>0</v>
      </c>
      <c r="AU25" s="36">
        <f t="shared" si="8"/>
        <v>0</v>
      </c>
      <c r="AV25" s="233">
        <f t="shared" si="8"/>
        <v>3.75</v>
      </c>
      <c r="AW25" s="234">
        <f t="shared" si="8"/>
        <v>3.75</v>
      </c>
      <c r="AX25" s="235">
        <f t="shared" si="8"/>
        <v>3</v>
      </c>
    </row>
    <row r="26" spans="1:50" ht="17.25" customHeight="1">
      <c r="A26" s="149"/>
      <c r="B26" s="150" t="s">
        <v>100</v>
      </c>
      <c r="C26" s="150"/>
      <c r="D26" s="150"/>
      <c r="E26" s="151"/>
      <c r="F26" s="150">
        <f>SUM(F9:F25)</f>
        <v>62</v>
      </c>
      <c r="G26" s="150"/>
      <c r="H26" s="150">
        <f>SUM(H9:H25)</f>
        <v>37</v>
      </c>
      <c r="I26" s="150"/>
      <c r="J26" s="150"/>
      <c r="K26" s="152">
        <f>SUM(K8:K25)</f>
        <v>192.09500800000004</v>
      </c>
      <c r="L26" s="152">
        <f>SUM(L8:L25)</f>
        <v>96.04750400000002</v>
      </c>
      <c r="M26" s="152">
        <f>SUM(M8:M25)</f>
        <v>96.047504</v>
      </c>
      <c r="N26" s="153">
        <f t="shared" si="6"/>
        <v>1083.3</v>
      </c>
      <c r="O26" s="154">
        <f aca="true" t="shared" si="9" ref="O26:AX26">SUM(O8:O25)</f>
        <v>18</v>
      </c>
      <c r="P26" s="151">
        <f t="shared" si="9"/>
        <v>25.200000000000003</v>
      </c>
      <c r="Q26" s="155">
        <f t="shared" si="9"/>
        <v>19.8</v>
      </c>
      <c r="R26" s="156">
        <f t="shared" si="9"/>
        <v>19.8</v>
      </c>
      <c r="S26" s="151">
        <f t="shared" si="9"/>
        <v>19.8</v>
      </c>
      <c r="T26" s="157">
        <f t="shared" si="9"/>
        <v>19.8</v>
      </c>
      <c r="U26" s="154">
        <f t="shared" si="9"/>
        <v>48.6</v>
      </c>
      <c r="V26" s="151">
        <f t="shared" si="9"/>
        <v>15.9</v>
      </c>
      <c r="W26" s="155">
        <f t="shared" si="9"/>
        <v>41.1</v>
      </c>
      <c r="X26" s="156">
        <f t="shared" si="9"/>
        <v>26.4</v>
      </c>
      <c r="Y26" s="151">
        <f t="shared" si="9"/>
        <v>30.6</v>
      </c>
      <c r="Z26" s="157">
        <f t="shared" si="9"/>
        <v>30</v>
      </c>
      <c r="AA26" s="154">
        <f t="shared" si="9"/>
        <v>51.3</v>
      </c>
      <c r="AB26" s="151">
        <f t="shared" si="9"/>
        <v>27.6</v>
      </c>
      <c r="AC26" s="155">
        <f t="shared" si="9"/>
        <v>30.299999999999997</v>
      </c>
      <c r="AD26" s="156">
        <f t="shared" si="9"/>
        <v>20.4</v>
      </c>
      <c r="AE26" s="151">
        <f t="shared" si="9"/>
        <v>36.9</v>
      </c>
      <c r="AF26" s="157">
        <f t="shared" si="9"/>
        <v>45.9</v>
      </c>
      <c r="AG26" s="154">
        <f t="shared" si="9"/>
        <v>23.4</v>
      </c>
      <c r="AH26" s="151">
        <f t="shared" si="9"/>
        <v>30.6</v>
      </c>
      <c r="AI26" s="155">
        <f t="shared" si="9"/>
        <v>30.6</v>
      </c>
      <c r="AJ26" s="156">
        <f t="shared" si="9"/>
        <v>37.800000000000004</v>
      </c>
      <c r="AK26" s="151">
        <f t="shared" si="9"/>
        <v>30.6</v>
      </c>
      <c r="AL26" s="157">
        <f t="shared" si="9"/>
        <v>61.2</v>
      </c>
      <c r="AM26" s="154">
        <f t="shared" si="9"/>
        <v>29.700000000000003</v>
      </c>
      <c r="AN26" s="151">
        <f t="shared" si="9"/>
        <v>31.200000000000003</v>
      </c>
      <c r="AO26" s="155">
        <f t="shared" si="9"/>
        <v>26.1</v>
      </c>
      <c r="AP26" s="156">
        <f t="shared" si="9"/>
        <v>31.200000000000003</v>
      </c>
      <c r="AQ26" s="151">
        <f t="shared" si="9"/>
        <v>19.5</v>
      </c>
      <c r="AR26" s="157">
        <f t="shared" si="9"/>
        <v>24</v>
      </c>
      <c r="AS26" s="154">
        <f t="shared" si="9"/>
        <v>40.5</v>
      </c>
      <c r="AT26" s="151">
        <f t="shared" si="9"/>
        <v>30.000000000000004</v>
      </c>
      <c r="AU26" s="155">
        <f t="shared" si="9"/>
        <v>27.300000000000004</v>
      </c>
      <c r="AV26" s="156">
        <f t="shared" si="9"/>
        <v>29.1</v>
      </c>
      <c r="AW26" s="151">
        <f t="shared" si="9"/>
        <v>29.1</v>
      </c>
      <c r="AX26" s="155">
        <f t="shared" si="9"/>
        <v>24</v>
      </c>
    </row>
    <row r="27" spans="1:50" ht="7.5" customHeight="1">
      <c r="A27" s="122"/>
      <c r="B27" s="123"/>
      <c r="C27" s="123"/>
      <c r="D27" s="123"/>
      <c r="E27" s="113"/>
      <c r="F27" s="123"/>
      <c r="G27" s="123"/>
      <c r="H27" s="123"/>
      <c r="I27" s="123"/>
      <c r="J27" s="123"/>
      <c r="K27" s="124"/>
      <c r="L27" s="241"/>
      <c r="M27" s="241"/>
      <c r="N27" s="125"/>
      <c r="O27" s="144"/>
      <c r="P27" s="145"/>
      <c r="Q27" s="146"/>
      <c r="R27" s="147"/>
      <c r="S27" s="145"/>
      <c r="T27" s="148"/>
      <c r="U27" s="144"/>
      <c r="V27" s="145"/>
      <c r="W27" s="146"/>
      <c r="X27" s="147"/>
      <c r="Y27" s="145"/>
      <c r="Z27" s="148"/>
      <c r="AA27" s="144"/>
      <c r="AB27" s="145"/>
      <c r="AC27" s="146"/>
      <c r="AD27" s="147"/>
      <c r="AE27" s="145"/>
      <c r="AF27" s="148"/>
      <c r="AG27" s="144"/>
      <c r="AH27" s="145"/>
      <c r="AI27" s="146"/>
      <c r="AJ27" s="147"/>
      <c r="AK27" s="145"/>
      <c r="AL27" s="148"/>
      <c r="AM27" s="144"/>
      <c r="AN27" s="145"/>
      <c r="AO27" s="146"/>
      <c r="AP27" s="147"/>
      <c r="AQ27" s="145"/>
      <c r="AR27" s="148"/>
      <c r="AS27" s="144"/>
      <c r="AT27" s="145"/>
      <c r="AU27" s="146"/>
      <c r="AV27" s="147"/>
      <c r="AW27" s="145"/>
      <c r="AX27" s="146"/>
    </row>
    <row r="28" spans="1:50" ht="17.25" customHeight="1">
      <c r="A28" s="31"/>
      <c r="B28" s="32" t="s">
        <v>105</v>
      </c>
      <c r="C28" s="32"/>
      <c r="D28" s="32"/>
      <c r="E28" s="33"/>
      <c r="F28" s="32"/>
      <c r="G28" s="32"/>
      <c r="H28" s="32"/>
      <c r="I28" s="32"/>
      <c r="J28" s="32"/>
      <c r="K28" s="37"/>
      <c r="L28" s="239"/>
      <c r="M28" s="239"/>
      <c r="N28" s="66">
        <f>SUM(O28:AX28)</f>
        <v>504</v>
      </c>
      <c r="O28" s="85">
        <v>14</v>
      </c>
      <c r="P28" s="56">
        <v>14</v>
      </c>
      <c r="Q28" s="57">
        <v>14</v>
      </c>
      <c r="R28" s="75">
        <v>14</v>
      </c>
      <c r="S28" s="56">
        <v>14</v>
      </c>
      <c r="T28" s="95">
        <v>14</v>
      </c>
      <c r="U28" s="85">
        <v>14</v>
      </c>
      <c r="V28" s="56">
        <v>14</v>
      </c>
      <c r="W28" s="57">
        <v>14</v>
      </c>
      <c r="X28" s="75">
        <v>14</v>
      </c>
      <c r="Y28" s="56">
        <v>14</v>
      </c>
      <c r="Z28" s="95">
        <v>14</v>
      </c>
      <c r="AA28" s="85">
        <v>14</v>
      </c>
      <c r="AB28" s="56">
        <v>14</v>
      </c>
      <c r="AC28" s="57">
        <v>14</v>
      </c>
      <c r="AD28" s="75">
        <v>14</v>
      </c>
      <c r="AE28" s="56">
        <v>14</v>
      </c>
      <c r="AF28" s="95">
        <v>14</v>
      </c>
      <c r="AG28" s="85">
        <v>14</v>
      </c>
      <c r="AH28" s="56">
        <v>14</v>
      </c>
      <c r="AI28" s="57">
        <v>14</v>
      </c>
      <c r="AJ28" s="75">
        <v>14</v>
      </c>
      <c r="AK28" s="56">
        <v>14</v>
      </c>
      <c r="AL28" s="95">
        <v>14</v>
      </c>
      <c r="AM28" s="85">
        <v>14</v>
      </c>
      <c r="AN28" s="56">
        <v>14</v>
      </c>
      <c r="AO28" s="57">
        <v>14</v>
      </c>
      <c r="AP28" s="75">
        <v>14</v>
      </c>
      <c r="AQ28" s="56">
        <v>14</v>
      </c>
      <c r="AR28" s="95">
        <v>14</v>
      </c>
      <c r="AS28" s="85">
        <v>14</v>
      </c>
      <c r="AT28" s="56">
        <v>14</v>
      </c>
      <c r="AU28" s="57">
        <v>14</v>
      </c>
      <c r="AV28" s="75">
        <v>14</v>
      </c>
      <c r="AW28" s="56">
        <v>14</v>
      </c>
      <c r="AX28" s="57">
        <v>14</v>
      </c>
    </row>
    <row r="29" spans="1:50" ht="17.25" customHeight="1">
      <c r="A29" s="31"/>
      <c r="B29" s="32" t="s">
        <v>106</v>
      </c>
      <c r="C29" s="32"/>
      <c r="D29" s="32"/>
      <c r="E29" s="33"/>
      <c r="F29" s="32"/>
      <c r="G29" s="32"/>
      <c r="H29" s="32"/>
      <c r="I29" s="32"/>
      <c r="J29" s="32"/>
      <c r="K29" s="37"/>
      <c r="L29" s="239"/>
      <c r="M29" s="239"/>
      <c r="N29" s="66">
        <f>SUM(O29:AX29)</f>
        <v>360</v>
      </c>
      <c r="O29" s="85">
        <v>10</v>
      </c>
      <c r="P29" s="56">
        <v>10</v>
      </c>
      <c r="Q29" s="57">
        <v>10</v>
      </c>
      <c r="R29" s="75">
        <v>10</v>
      </c>
      <c r="S29" s="56">
        <v>10</v>
      </c>
      <c r="T29" s="95">
        <v>10</v>
      </c>
      <c r="U29" s="85">
        <v>10</v>
      </c>
      <c r="V29" s="56">
        <v>10</v>
      </c>
      <c r="W29" s="57">
        <v>10</v>
      </c>
      <c r="X29" s="75">
        <v>10</v>
      </c>
      <c r="Y29" s="56">
        <v>10</v>
      </c>
      <c r="Z29" s="95">
        <v>10</v>
      </c>
      <c r="AA29" s="85">
        <v>10</v>
      </c>
      <c r="AB29" s="56">
        <v>10</v>
      </c>
      <c r="AC29" s="57">
        <v>10</v>
      </c>
      <c r="AD29" s="75">
        <v>10</v>
      </c>
      <c r="AE29" s="56">
        <v>10</v>
      </c>
      <c r="AF29" s="95">
        <v>10</v>
      </c>
      <c r="AG29" s="85">
        <v>10</v>
      </c>
      <c r="AH29" s="56">
        <v>10</v>
      </c>
      <c r="AI29" s="57">
        <v>10</v>
      </c>
      <c r="AJ29" s="75">
        <v>10</v>
      </c>
      <c r="AK29" s="56">
        <v>10</v>
      </c>
      <c r="AL29" s="95">
        <v>10</v>
      </c>
      <c r="AM29" s="85">
        <v>10</v>
      </c>
      <c r="AN29" s="56">
        <v>10</v>
      </c>
      <c r="AO29" s="57">
        <v>10</v>
      </c>
      <c r="AP29" s="75">
        <v>10</v>
      </c>
      <c r="AQ29" s="56">
        <v>10</v>
      </c>
      <c r="AR29" s="95">
        <v>10</v>
      </c>
      <c r="AS29" s="85">
        <v>10</v>
      </c>
      <c r="AT29" s="56">
        <v>10</v>
      </c>
      <c r="AU29" s="57">
        <v>10</v>
      </c>
      <c r="AV29" s="75">
        <v>10</v>
      </c>
      <c r="AW29" s="56">
        <v>10</v>
      </c>
      <c r="AX29" s="57">
        <v>10</v>
      </c>
    </row>
    <row r="30" spans="1:50" ht="4.5" customHeight="1">
      <c r="A30" s="158"/>
      <c r="B30" s="159"/>
      <c r="C30" s="159"/>
      <c r="D30" s="159"/>
      <c r="E30" s="160"/>
      <c r="F30" s="159"/>
      <c r="G30" s="159"/>
      <c r="H30" s="159"/>
      <c r="I30" s="159"/>
      <c r="J30" s="159"/>
      <c r="K30" s="161"/>
      <c r="L30" s="242"/>
      <c r="M30" s="242"/>
      <c r="N30" s="162"/>
      <c r="O30" s="163"/>
      <c r="P30" s="164"/>
      <c r="Q30" s="165"/>
      <c r="R30" s="166"/>
      <c r="S30" s="164"/>
      <c r="T30" s="167"/>
      <c r="U30" s="163"/>
      <c r="V30" s="164"/>
      <c r="W30" s="165"/>
      <c r="X30" s="166"/>
      <c r="Y30" s="164"/>
      <c r="Z30" s="167"/>
      <c r="AA30" s="163"/>
      <c r="AB30" s="164"/>
      <c r="AC30" s="165"/>
      <c r="AD30" s="166"/>
      <c r="AE30" s="164"/>
      <c r="AF30" s="167"/>
      <c r="AG30" s="163"/>
      <c r="AH30" s="164"/>
      <c r="AI30" s="165"/>
      <c r="AJ30" s="166"/>
      <c r="AK30" s="164"/>
      <c r="AL30" s="167"/>
      <c r="AM30" s="163"/>
      <c r="AN30" s="164"/>
      <c r="AO30" s="165"/>
      <c r="AP30" s="166"/>
      <c r="AQ30" s="164"/>
      <c r="AR30" s="167"/>
      <c r="AS30" s="163"/>
      <c r="AT30" s="164"/>
      <c r="AU30" s="165"/>
      <c r="AV30" s="166"/>
      <c r="AW30" s="164"/>
      <c r="AX30" s="165"/>
    </row>
    <row r="31" spans="1:50" ht="17.25" customHeight="1">
      <c r="A31" s="149"/>
      <c r="B31" s="150" t="s">
        <v>92</v>
      </c>
      <c r="C31" s="150"/>
      <c r="D31" s="150"/>
      <c r="E31" s="151"/>
      <c r="F31" s="152"/>
      <c r="G31" s="152"/>
      <c r="H31" s="152"/>
      <c r="I31" s="150"/>
      <c r="J31" s="150"/>
      <c r="K31" s="152"/>
      <c r="L31" s="240"/>
      <c r="M31" s="240"/>
      <c r="N31" s="153">
        <f>SUM(O31:AX31)</f>
        <v>1947.2999999999995</v>
      </c>
      <c r="O31" s="168">
        <f aca="true" t="shared" si="10" ref="O31:AX31">O26+O28+O29</f>
        <v>42</v>
      </c>
      <c r="P31" s="169">
        <f t="shared" si="10"/>
        <v>49.2</v>
      </c>
      <c r="Q31" s="170">
        <f t="shared" si="10"/>
        <v>43.8</v>
      </c>
      <c r="R31" s="171">
        <f t="shared" si="10"/>
        <v>43.8</v>
      </c>
      <c r="S31" s="169">
        <f t="shared" si="10"/>
        <v>43.8</v>
      </c>
      <c r="T31" s="153">
        <f t="shared" si="10"/>
        <v>43.8</v>
      </c>
      <c r="U31" s="168">
        <f t="shared" si="10"/>
        <v>72.6</v>
      </c>
      <c r="V31" s="169">
        <f t="shared" si="10"/>
        <v>39.9</v>
      </c>
      <c r="W31" s="170">
        <f t="shared" si="10"/>
        <v>65.1</v>
      </c>
      <c r="X31" s="171">
        <f t="shared" si="10"/>
        <v>50.4</v>
      </c>
      <c r="Y31" s="169">
        <f t="shared" si="10"/>
        <v>54.6</v>
      </c>
      <c r="Z31" s="153">
        <f t="shared" si="10"/>
        <v>54</v>
      </c>
      <c r="AA31" s="168">
        <f t="shared" si="10"/>
        <v>75.3</v>
      </c>
      <c r="AB31" s="169">
        <f t="shared" si="10"/>
        <v>51.6</v>
      </c>
      <c r="AC31" s="170">
        <f t="shared" si="10"/>
        <v>54.3</v>
      </c>
      <c r="AD31" s="171">
        <f t="shared" si="10"/>
        <v>44.4</v>
      </c>
      <c r="AE31" s="169">
        <f t="shared" si="10"/>
        <v>60.9</v>
      </c>
      <c r="AF31" s="153">
        <f t="shared" si="10"/>
        <v>69.9</v>
      </c>
      <c r="AG31" s="168">
        <f t="shared" si="10"/>
        <v>47.4</v>
      </c>
      <c r="AH31" s="169">
        <f t="shared" si="10"/>
        <v>54.6</v>
      </c>
      <c r="AI31" s="170">
        <f t="shared" si="10"/>
        <v>54.6</v>
      </c>
      <c r="AJ31" s="171">
        <f t="shared" si="10"/>
        <v>61.800000000000004</v>
      </c>
      <c r="AK31" s="169">
        <f t="shared" si="10"/>
        <v>54.6</v>
      </c>
      <c r="AL31" s="153">
        <f t="shared" si="10"/>
        <v>85.2</v>
      </c>
      <c r="AM31" s="168">
        <f t="shared" si="10"/>
        <v>53.7</v>
      </c>
      <c r="AN31" s="169">
        <f t="shared" si="10"/>
        <v>55.2</v>
      </c>
      <c r="AO31" s="170">
        <f t="shared" si="10"/>
        <v>50.1</v>
      </c>
      <c r="AP31" s="171">
        <f t="shared" si="10"/>
        <v>55.2</v>
      </c>
      <c r="AQ31" s="169">
        <f t="shared" si="10"/>
        <v>43.5</v>
      </c>
      <c r="AR31" s="153">
        <f t="shared" si="10"/>
        <v>48</v>
      </c>
      <c r="AS31" s="168">
        <f t="shared" si="10"/>
        <v>64.5</v>
      </c>
      <c r="AT31" s="169">
        <f t="shared" si="10"/>
        <v>54</v>
      </c>
      <c r="AU31" s="170">
        <f t="shared" si="10"/>
        <v>51.300000000000004</v>
      </c>
      <c r="AV31" s="171">
        <f t="shared" si="10"/>
        <v>53.1</v>
      </c>
      <c r="AW31" s="169">
        <f t="shared" si="10"/>
        <v>53.1</v>
      </c>
      <c r="AX31" s="170">
        <f t="shared" si="10"/>
        <v>48</v>
      </c>
    </row>
    <row r="32" spans="1:50" ht="6" customHeight="1">
      <c r="A32" s="172"/>
      <c r="B32" s="173"/>
      <c r="C32" s="173"/>
      <c r="D32" s="173"/>
      <c r="E32" s="174"/>
      <c r="F32" s="175"/>
      <c r="G32" s="175"/>
      <c r="H32" s="175"/>
      <c r="I32" s="173"/>
      <c r="J32" s="173"/>
      <c r="K32" s="175"/>
      <c r="L32" s="243"/>
      <c r="M32" s="243"/>
      <c r="N32" s="176"/>
      <c r="O32" s="177"/>
      <c r="P32" s="178"/>
      <c r="Q32" s="179"/>
      <c r="R32" s="180"/>
      <c r="S32" s="178"/>
      <c r="T32" s="176"/>
      <c r="U32" s="177"/>
      <c r="V32" s="178"/>
      <c r="W32" s="179"/>
      <c r="X32" s="180"/>
      <c r="Y32" s="178"/>
      <c r="Z32" s="176"/>
      <c r="AA32" s="177"/>
      <c r="AB32" s="178"/>
      <c r="AC32" s="179"/>
      <c r="AD32" s="180"/>
      <c r="AE32" s="178"/>
      <c r="AF32" s="176"/>
      <c r="AG32" s="177"/>
      <c r="AH32" s="178"/>
      <c r="AI32" s="179"/>
      <c r="AJ32" s="180"/>
      <c r="AK32" s="178"/>
      <c r="AL32" s="176"/>
      <c r="AM32" s="177"/>
      <c r="AN32" s="178"/>
      <c r="AO32" s="179"/>
      <c r="AP32" s="180"/>
      <c r="AQ32" s="178"/>
      <c r="AR32" s="176"/>
      <c r="AS32" s="177"/>
      <c r="AT32" s="178"/>
      <c r="AU32" s="179"/>
      <c r="AV32" s="180"/>
      <c r="AW32" s="178"/>
      <c r="AX32" s="179"/>
    </row>
    <row r="33" spans="1:50" ht="17.25" customHeight="1">
      <c r="A33" s="25"/>
      <c r="B33" s="26" t="s">
        <v>107</v>
      </c>
      <c r="C33" s="26"/>
      <c r="D33" s="26"/>
      <c r="E33" s="27"/>
      <c r="F33" s="26"/>
      <c r="G33" s="26"/>
      <c r="H33" s="26"/>
      <c r="I33" s="26"/>
      <c r="J33" s="26"/>
      <c r="K33" s="28"/>
      <c r="L33" s="244"/>
      <c r="M33" s="244"/>
      <c r="N33" s="186">
        <f>SUM(O33:AX33)</f>
        <v>2304</v>
      </c>
      <c r="O33" s="187">
        <v>64</v>
      </c>
      <c r="P33" s="188">
        <v>64</v>
      </c>
      <c r="Q33" s="189">
        <v>64</v>
      </c>
      <c r="R33" s="190">
        <v>64</v>
      </c>
      <c r="S33" s="188">
        <v>64</v>
      </c>
      <c r="T33" s="186">
        <v>64</v>
      </c>
      <c r="U33" s="187">
        <v>64</v>
      </c>
      <c r="V33" s="188">
        <v>64</v>
      </c>
      <c r="W33" s="189">
        <v>64</v>
      </c>
      <c r="X33" s="190">
        <v>64</v>
      </c>
      <c r="Y33" s="188">
        <v>64</v>
      </c>
      <c r="Z33" s="186">
        <v>64</v>
      </c>
      <c r="AA33" s="187">
        <v>64</v>
      </c>
      <c r="AB33" s="188">
        <v>64</v>
      </c>
      <c r="AC33" s="189">
        <v>64</v>
      </c>
      <c r="AD33" s="190">
        <v>64</v>
      </c>
      <c r="AE33" s="188">
        <v>64</v>
      </c>
      <c r="AF33" s="186">
        <v>64</v>
      </c>
      <c r="AG33" s="187">
        <v>64</v>
      </c>
      <c r="AH33" s="188">
        <v>64</v>
      </c>
      <c r="AI33" s="189">
        <v>64</v>
      </c>
      <c r="AJ33" s="190">
        <v>64</v>
      </c>
      <c r="AK33" s="188">
        <v>64</v>
      </c>
      <c r="AL33" s="186">
        <v>64</v>
      </c>
      <c r="AM33" s="187">
        <v>64</v>
      </c>
      <c r="AN33" s="188">
        <v>64</v>
      </c>
      <c r="AO33" s="189">
        <v>64</v>
      </c>
      <c r="AP33" s="190">
        <v>64</v>
      </c>
      <c r="AQ33" s="188">
        <v>64</v>
      </c>
      <c r="AR33" s="186">
        <v>64</v>
      </c>
      <c r="AS33" s="187">
        <v>64</v>
      </c>
      <c r="AT33" s="188">
        <v>64</v>
      </c>
      <c r="AU33" s="189">
        <v>64</v>
      </c>
      <c r="AV33" s="190">
        <v>64</v>
      </c>
      <c r="AW33" s="188">
        <v>64</v>
      </c>
      <c r="AX33" s="189">
        <v>64</v>
      </c>
    </row>
    <row r="34" spans="1:50" ht="17.25" customHeight="1">
      <c r="A34" s="31"/>
      <c r="B34" s="32" t="s">
        <v>98</v>
      </c>
      <c r="C34" s="32"/>
      <c r="D34" s="32"/>
      <c r="E34" s="33"/>
      <c r="F34" s="32"/>
      <c r="G34" s="32"/>
      <c r="H34" s="32"/>
      <c r="I34" s="32"/>
      <c r="J34" s="32">
        <v>700</v>
      </c>
      <c r="K34" s="37"/>
      <c r="L34" s="239">
        <f>N34*J34/10000</f>
        <v>3.64</v>
      </c>
      <c r="M34" s="239"/>
      <c r="N34" s="66">
        <f>SUM(O34:AX34)</f>
        <v>52</v>
      </c>
      <c r="O34" s="86"/>
      <c r="P34" s="38"/>
      <c r="Q34" s="58"/>
      <c r="R34" s="76"/>
      <c r="S34" s="38"/>
      <c r="T34" s="66"/>
      <c r="U34" s="86">
        <v>9</v>
      </c>
      <c r="V34" s="38"/>
      <c r="W34" s="58">
        <v>2</v>
      </c>
      <c r="X34" s="76"/>
      <c r="Y34" s="38"/>
      <c r="Z34" s="66"/>
      <c r="AA34" s="86">
        <v>12</v>
      </c>
      <c r="AB34" s="38"/>
      <c r="AC34" s="58"/>
      <c r="AD34" s="76"/>
      <c r="AE34" s="38"/>
      <c r="AF34" s="66">
        <v>6</v>
      </c>
      <c r="AG34" s="86"/>
      <c r="AH34" s="38"/>
      <c r="AI34" s="58"/>
      <c r="AJ34" s="76"/>
      <c r="AK34" s="38"/>
      <c r="AL34" s="66">
        <v>22</v>
      </c>
      <c r="AM34" s="86"/>
      <c r="AN34" s="38"/>
      <c r="AO34" s="58"/>
      <c r="AP34" s="76"/>
      <c r="AQ34" s="38"/>
      <c r="AR34" s="66"/>
      <c r="AS34" s="86">
        <v>1</v>
      </c>
      <c r="AT34" s="38"/>
      <c r="AU34" s="58"/>
      <c r="AV34" s="76"/>
      <c r="AW34" s="38"/>
      <c r="AX34" s="58"/>
    </row>
    <row r="35" spans="1:50" ht="17.25" customHeight="1">
      <c r="A35" s="59"/>
      <c r="B35" s="60" t="s">
        <v>99</v>
      </c>
      <c r="C35" s="60"/>
      <c r="D35" s="60"/>
      <c r="E35" s="61"/>
      <c r="F35" s="60"/>
      <c r="G35" s="60"/>
      <c r="H35" s="60"/>
      <c r="I35" s="60"/>
      <c r="J35" s="60"/>
      <c r="K35" s="62"/>
      <c r="L35" s="245"/>
      <c r="M35" s="245"/>
      <c r="N35" s="67">
        <f>SUM(O35:AX35)</f>
        <v>2356</v>
      </c>
      <c r="O35" s="191">
        <f aca="true" t="shared" si="11" ref="O35:AX35">O33+O34</f>
        <v>64</v>
      </c>
      <c r="P35" s="63">
        <f t="shared" si="11"/>
        <v>64</v>
      </c>
      <c r="Q35" s="192">
        <f t="shared" si="11"/>
        <v>64</v>
      </c>
      <c r="R35" s="193">
        <f t="shared" si="11"/>
        <v>64</v>
      </c>
      <c r="S35" s="63">
        <f t="shared" si="11"/>
        <v>64</v>
      </c>
      <c r="T35" s="67">
        <f t="shared" si="11"/>
        <v>64</v>
      </c>
      <c r="U35" s="191">
        <f t="shared" si="11"/>
        <v>73</v>
      </c>
      <c r="V35" s="63">
        <f t="shared" si="11"/>
        <v>64</v>
      </c>
      <c r="W35" s="192">
        <f t="shared" si="11"/>
        <v>66</v>
      </c>
      <c r="X35" s="193">
        <f t="shared" si="11"/>
        <v>64</v>
      </c>
      <c r="Y35" s="63">
        <f t="shared" si="11"/>
        <v>64</v>
      </c>
      <c r="Z35" s="67">
        <f t="shared" si="11"/>
        <v>64</v>
      </c>
      <c r="AA35" s="191">
        <f t="shared" si="11"/>
        <v>76</v>
      </c>
      <c r="AB35" s="63">
        <f t="shared" si="11"/>
        <v>64</v>
      </c>
      <c r="AC35" s="192">
        <f t="shared" si="11"/>
        <v>64</v>
      </c>
      <c r="AD35" s="193">
        <f t="shared" si="11"/>
        <v>64</v>
      </c>
      <c r="AE35" s="63">
        <f t="shared" si="11"/>
        <v>64</v>
      </c>
      <c r="AF35" s="67">
        <f t="shared" si="11"/>
        <v>70</v>
      </c>
      <c r="AG35" s="191">
        <f t="shared" si="11"/>
        <v>64</v>
      </c>
      <c r="AH35" s="63">
        <f t="shared" si="11"/>
        <v>64</v>
      </c>
      <c r="AI35" s="192">
        <f t="shared" si="11"/>
        <v>64</v>
      </c>
      <c r="AJ35" s="193">
        <f t="shared" si="11"/>
        <v>64</v>
      </c>
      <c r="AK35" s="63">
        <f t="shared" si="11"/>
        <v>64</v>
      </c>
      <c r="AL35" s="67">
        <f t="shared" si="11"/>
        <v>86</v>
      </c>
      <c r="AM35" s="191">
        <f t="shared" si="11"/>
        <v>64</v>
      </c>
      <c r="AN35" s="63">
        <f t="shared" si="11"/>
        <v>64</v>
      </c>
      <c r="AO35" s="192">
        <f t="shared" si="11"/>
        <v>64</v>
      </c>
      <c r="AP35" s="193">
        <f t="shared" si="11"/>
        <v>64</v>
      </c>
      <c r="AQ35" s="63">
        <f t="shared" si="11"/>
        <v>64</v>
      </c>
      <c r="AR35" s="67">
        <f t="shared" si="11"/>
        <v>64</v>
      </c>
      <c r="AS35" s="191">
        <f t="shared" si="11"/>
        <v>65</v>
      </c>
      <c r="AT35" s="63">
        <f t="shared" si="11"/>
        <v>64</v>
      </c>
      <c r="AU35" s="192">
        <f t="shared" si="11"/>
        <v>64</v>
      </c>
      <c r="AV35" s="193">
        <f t="shared" si="11"/>
        <v>64</v>
      </c>
      <c r="AW35" s="63">
        <f t="shared" si="11"/>
        <v>64</v>
      </c>
      <c r="AX35" s="192">
        <f t="shared" si="11"/>
        <v>64</v>
      </c>
    </row>
    <row r="36" spans="1:50" ht="17.25" customHeight="1">
      <c r="A36" s="181"/>
      <c r="B36" s="182"/>
      <c r="C36" s="182"/>
      <c r="D36" s="182"/>
      <c r="E36" s="183"/>
      <c r="F36" s="182"/>
      <c r="G36" s="182"/>
      <c r="H36" s="182"/>
      <c r="I36" s="182"/>
      <c r="J36" s="182"/>
      <c r="K36" s="184">
        <f>K26</f>
        <v>192.09500800000004</v>
      </c>
      <c r="L36" s="246">
        <f>L26+L34</f>
        <v>99.68750400000002</v>
      </c>
      <c r="M36" s="246">
        <f>K36-L36</f>
        <v>92.40750400000002</v>
      </c>
      <c r="N36" s="185">
        <f>SUM(O36:AX36)</f>
        <v>2356</v>
      </c>
      <c r="O36" s="260">
        <f>SUM(O35:Q35)</f>
        <v>192</v>
      </c>
      <c r="P36" s="261"/>
      <c r="Q36" s="262"/>
      <c r="R36" s="263">
        <f>SUM(R35:T35)</f>
        <v>192</v>
      </c>
      <c r="S36" s="261"/>
      <c r="T36" s="264"/>
      <c r="U36" s="260">
        <f>SUM(U35:W35)</f>
        <v>203</v>
      </c>
      <c r="V36" s="261"/>
      <c r="W36" s="262"/>
      <c r="X36" s="263">
        <f>SUM(X35:Z35)</f>
        <v>192</v>
      </c>
      <c r="Y36" s="261"/>
      <c r="Z36" s="264"/>
      <c r="AA36" s="260">
        <f>SUM(AA35:AC35)</f>
        <v>204</v>
      </c>
      <c r="AB36" s="261"/>
      <c r="AC36" s="262"/>
      <c r="AD36" s="263">
        <f>SUM(AD35:AF35)</f>
        <v>198</v>
      </c>
      <c r="AE36" s="261"/>
      <c r="AF36" s="264"/>
      <c r="AG36" s="260">
        <f>SUM(AG35:AI35)</f>
        <v>192</v>
      </c>
      <c r="AH36" s="261"/>
      <c r="AI36" s="262"/>
      <c r="AJ36" s="263">
        <f>SUM(AJ35:AL35)</f>
        <v>214</v>
      </c>
      <c r="AK36" s="261"/>
      <c r="AL36" s="264"/>
      <c r="AM36" s="260">
        <f>SUM(AM35:AO35)</f>
        <v>192</v>
      </c>
      <c r="AN36" s="261"/>
      <c r="AO36" s="262"/>
      <c r="AP36" s="263">
        <f>SUM(AP35:AR35)</f>
        <v>192</v>
      </c>
      <c r="AQ36" s="261"/>
      <c r="AR36" s="264"/>
      <c r="AS36" s="260">
        <f>SUM(AS35:AU35)</f>
        <v>193</v>
      </c>
      <c r="AT36" s="261"/>
      <c r="AU36" s="262"/>
      <c r="AV36" s="263">
        <f>SUM(AV35:AX35)</f>
        <v>192</v>
      </c>
      <c r="AW36" s="261"/>
      <c r="AX36" s="262"/>
    </row>
    <row r="37" spans="14:50" ht="17.25" customHeight="1"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6:14" ht="17.25" customHeight="1">
      <c r="F38" t="s">
        <v>175</v>
      </c>
      <c r="K38" t="s">
        <v>183</v>
      </c>
      <c r="L38" t="s">
        <v>102</v>
      </c>
      <c r="N38" s="3"/>
    </row>
    <row r="39" spans="6:14" ht="17.25" customHeight="1">
      <c r="F39" s="11" t="s">
        <v>19</v>
      </c>
      <c r="G39" s="12"/>
      <c r="H39" s="5"/>
      <c r="I39" s="6"/>
      <c r="K39" t="s">
        <v>184</v>
      </c>
      <c r="L39" t="s">
        <v>104</v>
      </c>
      <c r="N39" s="3"/>
    </row>
    <row r="40" spans="6:14" ht="17.25" customHeight="1">
      <c r="F40" s="13" t="s">
        <v>15</v>
      </c>
      <c r="G40" s="14"/>
      <c r="H40" s="7" t="s">
        <v>173</v>
      </c>
      <c r="I40" s="8"/>
      <c r="K40" t="s">
        <v>185</v>
      </c>
      <c r="L40" t="s">
        <v>109</v>
      </c>
      <c r="N40" s="3"/>
    </row>
    <row r="41" spans="6:14" ht="17.25" customHeight="1">
      <c r="F41" s="15" t="s">
        <v>16</v>
      </c>
      <c r="G41" s="24"/>
      <c r="H41" s="5"/>
      <c r="I41" s="6"/>
      <c r="N41" s="3"/>
    </row>
    <row r="42" spans="6:14" ht="17.25" customHeight="1">
      <c r="F42" s="16" t="s">
        <v>76</v>
      </c>
      <c r="G42" s="17"/>
      <c r="H42" s="9" t="s">
        <v>174</v>
      </c>
      <c r="I42" s="10"/>
      <c r="K42" s="2" t="s">
        <v>200</v>
      </c>
      <c r="N42" s="3"/>
    </row>
    <row r="43" spans="6:14" ht="17.25" customHeight="1">
      <c r="F43" s="18" t="s">
        <v>17</v>
      </c>
      <c r="G43" s="19"/>
      <c r="H43" s="5"/>
      <c r="I43" s="6"/>
      <c r="N43" s="3"/>
    </row>
    <row r="44" spans="6:9" ht="17.25" customHeight="1">
      <c r="F44" s="20" t="s">
        <v>110</v>
      </c>
      <c r="G44" s="21"/>
      <c r="H44" s="5"/>
      <c r="I44" s="6"/>
    </row>
    <row r="45" spans="6:9" ht="17.25" customHeight="1">
      <c r="F45" s="22" t="s">
        <v>111</v>
      </c>
      <c r="G45" s="23"/>
      <c r="H45" s="5"/>
      <c r="I45" s="6"/>
    </row>
    <row r="46" ht="17.25" customHeight="1"/>
  </sheetData>
  <mergeCells count="12">
    <mergeCell ref="O36:Q36"/>
    <mergeCell ref="R36:T36"/>
    <mergeCell ref="U36:W36"/>
    <mergeCell ref="X36:Z36"/>
    <mergeCell ref="AA36:AC36"/>
    <mergeCell ref="AD36:AF36"/>
    <mergeCell ref="AG36:AI36"/>
    <mergeCell ref="AJ36:AL36"/>
    <mergeCell ref="AM36:AO36"/>
    <mergeCell ref="AP36:AR36"/>
    <mergeCell ref="AS36:AU36"/>
    <mergeCell ref="AV36:AX36"/>
  </mergeCells>
  <conditionalFormatting sqref="O31:AX31">
    <cfRule type="expression" priority="1" dxfId="0" stopIfTrue="1">
      <formula>O31&gt;O35</formula>
    </cfRule>
    <cfRule type="expression" priority="2" dxfId="1" stopIfTrue="1">
      <formula>O31&gt;O33</formula>
    </cfRule>
  </conditionalFormatting>
  <conditionalFormatting sqref="O26:AX26 O14:AX22 T23:AW25 T11:AW13 O8:AX10">
    <cfRule type="cellIs" priority="3" dxfId="2" operator="equal" stopIfTrue="1">
      <formula>0</formula>
    </cfRule>
  </conditionalFormatting>
  <conditionalFormatting sqref="O32:AX32">
    <cfRule type="cellIs" priority="4" dxfId="0" operator="greaterThan" stopIfTrue="1">
      <formula>48</formula>
    </cfRule>
  </conditionalFormatting>
  <printOptions/>
  <pageMargins left="0.75" right="0.75" top="1" bottom="1" header="0.512" footer="0.512"/>
  <pageSetup fitToHeight="1" fitToWidth="1" horizontalDpi="600" verticalDpi="600" orientation="landscape" paperSize="9" scale="58" r:id="rId1"/>
  <headerFooter alignWithMargins="0">
    <oddHeader>&amp;C&amp;F &amp;A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5"/>
  <sheetViews>
    <sheetView workbookViewId="0" topLeftCell="A1">
      <pane ySplit="7" topLeftCell="BM8" activePane="bottomLeft" state="frozen"/>
      <selection pane="topLeft" activeCell="A25" sqref="A25"/>
      <selection pane="bottomLeft" activeCell="A25" sqref="A25"/>
    </sheetView>
  </sheetViews>
  <sheetFormatPr defaultColWidth="9.00390625" defaultRowHeight="13.5"/>
  <cols>
    <col min="1" max="1" width="2.875" style="0" customWidth="1"/>
    <col min="2" max="2" width="10.00390625" style="0" customWidth="1"/>
    <col min="4" max="4" width="11.50390625" style="0" bestFit="1" customWidth="1"/>
    <col min="5" max="5" width="3.25390625" style="1" customWidth="1"/>
    <col min="6" max="10" width="7.875" style="0" customWidth="1"/>
    <col min="11" max="13" width="7.875" style="2" customWidth="1"/>
    <col min="14" max="14" width="7.375" style="0" bestFit="1" customWidth="1"/>
    <col min="15" max="15" width="2.875" style="0" customWidth="1"/>
    <col min="16" max="26" width="3.25390625" style="0" customWidth="1"/>
    <col min="27" max="27" width="4.00390625" style="0" customWidth="1"/>
    <col min="28" max="50" width="3.25390625" style="0" customWidth="1"/>
  </cols>
  <sheetData>
    <row r="1" spans="2:7" ht="13.5">
      <c r="B1" s="237" t="s">
        <v>194</v>
      </c>
      <c r="C1" s="236">
        <v>2015</v>
      </c>
      <c r="F1" t="s">
        <v>217</v>
      </c>
      <c r="G1" t="s">
        <v>224</v>
      </c>
    </row>
    <row r="2" spans="2:3" ht="13.5">
      <c r="B2" s="237" t="s">
        <v>177</v>
      </c>
      <c r="C2" s="238">
        <v>0.9</v>
      </c>
    </row>
    <row r="3" spans="2:3" ht="13.5">
      <c r="B3" s="237" t="s">
        <v>176</v>
      </c>
      <c r="C3" s="238">
        <v>1</v>
      </c>
    </row>
    <row r="6" spans="1:50" ht="17.25" customHeight="1">
      <c r="A6" s="25"/>
      <c r="B6" s="26"/>
      <c r="C6" s="26"/>
      <c r="D6" s="26"/>
      <c r="E6" s="27"/>
      <c r="F6" s="26"/>
      <c r="G6" s="26"/>
      <c r="H6" s="26"/>
      <c r="I6" s="26"/>
      <c r="J6" s="26"/>
      <c r="K6" s="28"/>
      <c r="L6" s="28"/>
      <c r="M6" s="28"/>
      <c r="N6" s="64"/>
      <c r="O6" s="117" t="s">
        <v>0</v>
      </c>
      <c r="P6" s="118"/>
      <c r="Q6" s="119"/>
      <c r="R6" s="120" t="s">
        <v>10</v>
      </c>
      <c r="S6" s="118"/>
      <c r="T6" s="121"/>
      <c r="U6" s="117" t="s">
        <v>1</v>
      </c>
      <c r="V6" s="118"/>
      <c r="W6" s="119"/>
      <c r="X6" s="120" t="s">
        <v>2</v>
      </c>
      <c r="Y6" s="118"/>
      <c r="Z6" s="121"/>
      <c r="AA6" s="117" t="s">
        <v>11</v>
      </c>
      <c r="AB6" s="118"/>
      <c r="AC6" s="119"/>
      <c r="AD6" s="120" t="s">
        <v>3</v>
      </c>
      <c r="AE6" s="118"/>
      <c r="AF6" s="121"/>
      <c r="AG6" s="117" t="s">
        <v>4</v>
      </c>
      <c r="AH6" s="118"/>
      <c r="AI6" s="119"/>
      <c r="AJ6" s="120" t="s">
        <v>5</v>
      </c>
      <c r="AK6" s="118"/>
      <c r="AL6" s="121"/>
      <c r="AM6" s="117" t="s">
        <v>6</v>
      </c>
      <c r="AN6" s="118"/>
      <c r="AO6" s="119"/>
      <c r="AP6" s="120" t="s">
        <v>7</v>
      </c>
      <c r="AQ6" s="118"/>
      <c r="AR6" s="121"/>
      <c r="AS6" s="117" t="s">
        <v>8</v>
      </c>
      <c r="AT6" s="118"/>
      <c r="AU6" s="119"/>
      <c r="AV6" s="120" t="s">
        <v>9</v>
      </c>
      <c r="AW6" s="118"/>
      <c r="AX6" s="119"/>
    </row>
    <row r="7" spans="1:50" ht="40.5">
      <c r="A7" s="31" t="s">
        <v>222</v>
      </c>
      <c r="B7" s="32" t="s">
        <v>18</v>
      </c>
      <c r="C7" s="32" t="s">
        <v>93</v>
      </c>
      <c r="D7" s="32" t="s">
        <v>152</v>
      </c>
      <c r="E7" s="33"/>
      <c r="F7" s="33" t="s">
        <v>72</v>
      </c>
      <c r="G7" s="33" t="s">
        <v>129</v>
      </c>
      <c r="H7" s="34" t="s">
        <v>172</v>
      </c>
      <c r="I7" s="34" t="s">
        <v>166</v>
      </c>
      <c r="J7" s="34" t="s">
        <v>167</v>
      </c>
      <c r="K7" s="35" t="s">
        <v>168</v>
      </c>
      <c r="L7" s="35" t="s">
        <v>169</v>
      </c>
      <c r="M7" s="35" t="s">
        <v>170</v>
      </c>
      <c r="N7" s="65" t="s">
        <v>171</v>
      </c>
      <c r="O7" s="112" t="s">
        <v>12</v>
      </c>
      <c r="P7" s="113" t="s">
        <v>13</v>
      </c>
      <c r="Q7" s="114" t="s">
        <v>14</v>
      </c>
      <c r="R7" s="115" t="s">
        <v>12</v>
      </c>
      <c r="S7" s="113" t="s">
        <v>13</v>
      </c>
      <c r="T7" s="116" t="s">
        <v>14</v>
      </c>
      <c r="U7" s="112" t="s">
        <v>12</v>
      </c>
      <c r="V7" s="113" t="s">
        <v>13</v>
      </c>
      <c r="W7" s="114" t="s">
        <v>14</v>
      </c>
      <c r="X7" s="115" t="s">
        <v>12</v>
      </c>
      <c r="Y7" s="113" t="s">
        <v>13</v>
      </c>
      <c r="Z7" s="116" t="s">
        <v>14</v>
      </c>
      <c r="AA7" s="112" t="s">
        <v>12</v>
      </c>
      <c r="AB7" s="113" t="s">
        <v>13</v>
      </c>
      <c r="AC7" s="114" t="s">
        <v>14</v>
      </c>
      <c r="AD7" s="115" t="s">
        <v>12</v>
      </c>
      <c r="AE7" s="113" t="s">
        <v>13</v>
      </c>
      <c r="AF7" s="116" t="s">
        <v>14</v>
      </c>
      <c r="AG7" s="112" t="s">
        <v>12</v>
      </c>
      <c r="AH7" s="113" t="s">
        <v>13</v>
      </c>
      <c r="AI7" s="114" t="s">
        <v>14</v>
      </c>
      <c r="AJ7" s="115" t="s">
        <v>12</v>
      </c>
      <c r="AK7" s="113" t="s">
        <v>13</v>
      </c>
      <c r="AL7" s="116" t="s">
        <v>14</v>
      </c>
      <c r="AM7" s="112" t="s">
        <v>12</v>
      </c>
      <c r="AN7" s="113" t="s">
        <v>13</v>
      </c>
      <c r="AO7" s="114" t="s">
        <v>14</v>
      </c>
      <c r="AP7" s="115" t="s">
        <v>12</v>
      </c>
      <c r="AQ7" s="113" t="s">
        <v>13</v>
      </c>
      <c r="AR7" s="116" t="s">
        <v>14</v>
      </c>
      <c r="AS7" s="112" t="s">
        <v>12</v>
      </c>
      <c r="AT7" s="113" t="s">
        <v>13</v>
      </c>
      <c r="AU7" s="114" t="s">
        <v>14</v>
      </c>
      <c r="AV7" s="115" t="s">
        <v>12</v>
      </c>
      <c r="AW7" s="113" t="s">
        <v>13</v>
      </c>
      <c r="AX7" s="114" t="s">
        <v>14</v>
      </c>
    </row>
    <row r="8" spans="1:50" ht="17.25" customHeight="1">
      <c r="A8" s="259" t="s">
        <v>203</v>
      </c>
      <c r="B8" s="31"/>
      <c r="C8" s="32"/>
      <c r="D8" s="32"/>
      <c r="E8" s="33"/>
      <c r="F8" s="32"/>
      <c r="G8" s="32"/>
      <c r="H8" s="32"/>
      <c r="I8" s="32"/>
      <c r="J8" s="32"/>
      <c r="K8" s="37"/>
      <c r="L8" s="239"/>
      <c r="M8" s="239"/>
      <c r="N8" s="66"/>
      <c r="O8" s="247"/>
      <c r="P8" s="248"/>
      <c r="Q8" s="249"/>
      <c r="R8" s="250"/>
      <c r="S8" s="248"/>
      <c r="T8" s="251"/>
      <c r="U8" s="247"/>
      <c r="V8" s="248"/>
      <c r="W8" s="252"/>
      <c r="X8" s="250"/>
      <c r="Y8" s="248"/>
      <c r="Z8" s="251"/>
      <c r="AA8" s="247"/>
      <c r="AB8" s="248"/>
      <c r="AC8" s="252"/>
      <c r="AD8" s="250"/>
      <c r="AE8" s="248"/>
      <c r="AF8" s="251"/>
      <c r="AG8" s="247"/>
      <c r="AH8" s="248"/>
      <c r="AI8" s="252"/>
      <c r="AJ8" s="250"/>
      <c r="AK8" s="248"/>
      <c r="AL8" s="251"/>
      <c r="AM8" s="247"/>
      <c r="AN8" s="248"/>
      <c r="AO8" s="252"/>
      <c r="AP8" s="250"/>
      <c r="AQ8" s="248"/>
      <c r="AR8" s="251"/>
      <c r="AS8" s="247"/>
      <c r="AT8" s="248"/>
      <c r="AU8" s="252"/>
      <c r="AV8" s="250"/>
      <c r="AW8" s="248"/>
      <c r="AX8" s="252"/>
    </row>
    <row r="9" spans="1:50" ht="17.25" customHeight="1">
      <c r="A9" s="31">
        <v>1</v>
      </c>
      <c r="B9" s="32" t="s">
        <v>116</v>
      </c>
      <c r="C9" s="32" t="s">
        <v>147</v>
      </c>
      <c r="D9" s="32" t="s">
        <v>145</v>
      </c>
      <c r="E9" s="33"/>
      <c r="F9" s="32">
        <v>6</v>
      </c>
      <c r="G9" s="32" t="s">
        <v>189</v>
      </c>
      <c r="H9" s="32">
        <v>6</v>
      </c>
      <c r="I9" s="32">
        <f>VLOOKUP(B9,LIST,4,FALSE)*F9*0.1*$C$2</f>
        <v>1350</v>
      </c>
      <c r="J9" s="32">
        <f>VLOOKUP(B9,LIST,6,FALSE)</f>
        <v>89</v>
      </c>
      <c r="K9" s="37">
        <f>I9*J9/10000</f>
        <v>12.015</v>
      </c>
      <c r="L9" s="239">
        <f>VLOOKUP(B9,LIST,9,FALSE)*F9/10</f>
        <v>5.340000000000001</v>
      </c>
      <c r="M9" s="239">
        <f>K9-L9</f>
        <v>6.675</v>
      </c>
      <c r="N9" s="66">
        <f>SUM(O9:AX9)</f>
        <v>43.2</v>
      </c>
      <c r="O9" s="83">
        <f aca="true" t="shared" si="0" ref="O9:X13">VLOOKUP($B9,LIST,COLUMN()-1,FALSE)*$F9*0.1*$C$3</f>
        <v>7.2</v>
      </c>
      <c r="P9" s="43">
        <f t="shared" si="0"/>
        <v>7.2</v>
      </c>
      <c r="Q9" s="53">
        <f t="shared" si="0"/>
        <v>7.2</v>
      </c>
      <c r="R9" s="73">
        <f t="shared" si="0"/>
        <v>7.2</v>
      </c>
      <c r="S9" s="43">
        <f t="shared" si="0"/>
        <v>7.2</v>
      </c>
      <c r="T9" s="94">
        <f t="shared" si="0"/>
        <v>7.2</v>
      </c>
      <c r="U9" s="78">
        <f t="shared" si="0"/>
        <v>0</v>
      </c>
      <c r="V9" s="33">
        <f t="shared" si="0"/>
        <v>0</v>
      </c>
      <c r="W9" s="36">
        <f t="shared" si="0"/>
        <v>0</v>
      </c>
      <c r="X9" s="69">
        <f t="shared" si="0"/>
        <v>0</v>
      </c>
      <c r="Y9" s="33">
        <f aca="true" t="shared" si="1" ref="Y9:AI13">VLOOKUP($B9,LIST,COLUMN()-1,FALSE)*$F9*0.1*$C$3</f>
        <v>0</v>
      </c>
      <c r="Z9" s="88">
        <f t="shared" si="1"/>
        <v>0</v>
      </c>
      <c r="AA9" s="78">
        <f t="shared" si="1"/>
        <v>0</v>
      </c>
      <c r="AB9" s="33">
        <f t="shared" si="1"/>
        <v>0</v>
      </c>
      <c r="AC9" s="36">
        <f t="shared" si="1"/>
        <v>0</v>
      </c>
      <c r="AD9" s="69">
        <f t="shared" si="1"/>
        <v>0</v>
      </c>
      <c r="AE9" s="33">
        <f t="shared" si="1"/>
        <v>0</v>
      </c>
      <c r="AF9" s="88">
        <f t="shared" si="1"/>
        <v>0</v>
      </c>
      <c r="AG9" s="78">
        <f t="shared" si="1"/>
        <v>0</v>
      </c>
      <c r="AH9" s="33">
        <f t="shared" si="1"/>
        <v>0</v>
      </c>
      <c r="AI9" s="36">
        <f t="shared" si="1"/>
        <v>0</v>
      </c>
      <c r="AJ9" s="250"/>
      <c r="AK9" s="248"/>
      <c r="AL9" s="251"/>
      <c r="AM9" s="247"/>
      <c r="AN9" s="248"/>
      <c r="AO9" s="252"/>
      <c r="AP9" s="250"/>
      <c r="AQ9" s="248"/>
      <c r="AR9" s="251"/>
      <c r="AS9" s="247"/>
      <c r="AT9" s="248"/>
      <c r="AU9" s="252"/>
      <c r="AV9" s="250"/>
      <c r="AW9" s="248"/>
      <c r="AX9" s="252"/>
    </row>
    <row r="10" spans="1:50" ht="17.25" customHeight="1">
      <c r="A10" s="31">
        <v>2</v>
      </c>
      <c r="B10" s="32" t="s">
        <v>114</v>
      </c>
      <c r="C10" s="32" t="s">
        <v>135</v>
      </c>
      <c r="D10" s="32" t="s">
        <v>136</v>
      </c>
      <c r="E10" s="33"/>
      <c r="F10" s="32">
        <v>6</v>
      </c>
      <c r="G10" s="32" t="s">
        <v>212</v>
      </c>
      <c r="H10" s="32">
        <v>6</v>
      </c>
      <c r="I10" s="32">
        <f>VLOOKUP(B10,LIST,4,FALSE)*F10*0.1*$C$2</f>
        <v>2813.4</v>
      </c>
      <c r="J10" s="32">
        <f>VLOOKUP(B10,LIST,6,FALSE)</f>
        <v>98</v>
      </c>
      <c r="K10" s="37">
        <f>I10*J10/10000</f>
        <v>27.57132</v>
      </c>
      <c r="L10" s="239">
        <f>VLOOKUP(B10,LIST,9,FALSE)*F10/10</f>
        <v>12.25392</v>
      </c>
      <c r="M10" s="239">
        <f>K10-L10</f>
        <v>15.3174</v>
      </c>
      <c r="N10" s="66">
        <f>SUM(O10:AX10)</f>
        <v>52.2</v>
      </c>
      <c r="O10" s="80">
        <f t="shared" si="0"/>
        <v>0</v>
      </c>
      <c r="P10" s="42">
        <f t="shared" si="0"/>
        <v>0</v>
      </c>
      <c r="Q10" s="46">
        <f t="shared" si="0"/>
        <v>0</v>
      </c>
      <c r="R10" s="71">
        <f t="shared" si="0"/>
        <v>0</v>
      </c>
      <c r="S10" s="42">
        <f t="shared" si="0"/>
        <v>0</v>
      </c>
      <c r="T10" s="91">
        <f t="shared" si="0"/>
        <v>0</v>
      </c>
      <c r="U10" s="80">
        <f t="shared" si="0"/>
        <v>6</v>
      </c>
      <c r="V10" s="42">
        <f t="shared" si="0"/>
        <v>0</v>
      </c>
      <c r="W10" s="46">
        <f t="shared" si="0"/>
        <v>4.2</v>
      </c>
      <c r="X10" s="71">
        <f t="shared" si="0"/>
        <v>0</v>
      </c>
      <c r="Y10" s="42">
        <f t="shared" si="1"/>
        <v>4.2</v>
      </c>
      <c r="Z10" s="91">
        <f t="shared" si="1"/>
        <v>0</v>
      </c>
      <c r="AA10" s="80">
        <f t="shared" si="1"/>
        <v>0</v>
      </c>
      <c r="AB10" s="42">
        <f t="shared" si="1"/>
        <v>1.8</v>
      </c>
      <c r="AC10" s="46">
        <f t="shared" si="1"/>
        <v>0</v>
      </c>
      <c r="AD10" s="71">
        <f t="shared" si="1"/>
        <v>0</v>
      </c>
      <c r="AE10" s="43">
        <f t="shared" si="1"/>
        <v>21</v>
      </c>
      <c r="AF10" s="94">
        <f t="shared" si="1"/>
        <v>15</v>
      </c>
      <c r="AG10" s="78">
        <f t="shared" si="1"/>
        <v>0</v>
      </c>
      <c r="AH10" s="33">
        <f t="shared" si="1"/>
        <v>0</v>
      </c>
      <c r="AI10" s="36">
        <f t="shared" si="1"/>
        <v>0</v>
      </c>
      <c r="AJ10" s="250"/>
      <c r="AK10" s="248"/>
      <c r="AL10" s="251"/>
      <c r="AM10" s="247"/>
      <c r="AN10" s="248"/>
      <c r="AO10" s="252"/>
      <c r="AP10" s="250"/>
      <c r="AQ10" s="248"/>
      <c r="AR10" s="251"/>
      <c r="AS10" s="247"/>
      <c r="AT10" s="248"/>
      <c r="AU10" s="252"/>
      <c r="AV10" s="250"/>
      <c r="AW10" s="248"/>
      <c r="AX10" s="252"/>
    </row>
    <row r="11" spans="1:50" ht="17.25" customHeight="1">
      <c r="A11" s="31">
        <v>3</v>
      </c>
      <c r="B11" s="32" t="s">
        <v>127</v>
      </c>
      <c r="C11" s="32" t="s">
        <v>149</v>
      </c>
      <c r="D11" s="32" t="s">
        <v>143</v>
      </c>
      <c r="E11" s="33"/>
      <c r="F11" s="32">
        <v>6</v>
      </c>
      <c r="G11" s="32" t="s">
        <v>188</v>
      </c>
      <c r="H11" s="32">
        <v>6</v>
      </c>
      <c r="I11" s="32">
        <f>VLOOKUP(B11,LIST,4,FALSE)*F11*0.1*$C$2</f>
        <v>588.6</v>
      </c>
      <c r="J11" s="32">
        <f>VLOOKUP(B11,LIST,6,FALSE)</f>
        <v>257</v>
      </c>
      <c r="K11" s="37">
        <f>I11*J11/10000</f>
        <v>15.127020000000002</v>
      </c>
      <c r="L11" s="239">
        <f>VLOOKUP(B11,LIST,9,FALSE)*F11/10</f>
        <v>6.72312</v>
      </c>
      <c r="M11" s="239">
        <f>K11-L11</f>
        <v>8.403900000000002</v>
      </c>
      <c r="N11" s="66">
        <f>SUM(O11:AX11)</f>
        <v>28.800000000000004</v>
      </c>
      <c r="O11" s="83">
        <f t="shared" si="0"/>
        <v>4.800000000000001</v>
      </c>
      <c r="P11" s="43">
        <f t="shared" si="0"/>
        <v>4.800000000000001</v>
      </c>
      <c r="Q11" s="53">
        <f t="shared" si="0"/>
        <v>4.800000000000001</v>
      </c>
      <c r="R11" s="73">
        <f t="shared" si="0"/>
        <v>4.800000000000001</v>
      </c>
      <c r="S11" s="43">
        <f t="shared" si="0"/>
        <v>4.800000000000001</v>
      </c>
      <c r="T11" s="94">
        <f t="shared" si="0"/>
        <v>4.800000000000001</v>
      </c>
      <c r="U11" s="78">
        <f t="shared" si="0"/>
        <v>0</v>
      </c>
      <c r="V11" s="33">
        <f t="shared" si="0"/>
        <v>0</v>
      </c>
      <c r="W11" s="36">
        <f t="shared" si="0"/>
        <v>0</v>
      </c>
      <c r="X11" s="69">
        <f t="shared" si="0"/>
        <v>0</v>
      </c>
      <c r="Y11" s="33">
        <f t="shared" si="1"/>
        <v>0</v>
      </c>
      <c r="Z11" s="88">
        <f t="shared" si="1"/>
        <v>0</v>
      </c>
      <c r="AA11" s="78">
        <f t="shared" si="1"/>
        <v>0</v>
      </c>
      <c r="AB11" s="33">
        <f t="shared" si="1"/>
        <v>0</v>
      </c>
      <c r="AC11" s="36">
        <f t="shared" si="1"/>
        <v>0</v>
      </c>
      <c r="AD11" s="69">
        <f t="shared" si="1"/>
        <v>0</v>
      </c>
      <c r="AE11" s="33">
        <f t="shared" si="1"/>
        <v>0</v>
      </c>
      <c r="AF11" s="88">
        <f t="shared" si="1"/>
        <v>0</v>
      </c>
      <c r="AG11" s="78">
        <f t="shared" si="1"/>
        <v>0</v>
      </c>
      <c r="AH11" s="33">
        <f t="shared" si="1"/>
        <v>0</v>
      </c>
      <c r="AI11" s="36">
        <f t="shared" si="1"/>
        <v>0</v>
      </c>
      <c r="AJ11" s="250"/>
      <c r="AK11" s="248"/>
      <c r="AL11" s="251"/>
      <c r="AM11" s="247"/>
      <c r="AN11" s="248"/>
      <c r="AO11" s="252"/>
      <c r="AP11" s="250"/>
      <c r="AQ11" s="248"/>
      <c r="AR11" s="251"/>
      <c r="AS11" s="247"/>
      <c r="AT11" s="253"/>
      <c r="AU11" s="252"/>
      <c r="AV11" s="250"/>
      <c r="AW11" s="248"/>
      <c r="AX11" s="252"/>
    </row>
    <row r="12" spans="1:50" ht="17.25" customHeight="1">
      <c r="A12" s="31">
        <v>4</v>
      </c>
      <c r="B12" s="32" t="s">
        <v>190</v>
      </c>
      <c r="C12" s="32" t="s">
        <v>191</v>
      </c>
      <c r="D12" s="32" t="s">
        <v>223</v>
      </c>
      <c r="E12" s="33"/>
      <c r="F12" s="32">
        <v>2.5</v>
      </c>
      <c r="G12" s="32" t="s">
        <v>193</v>
      </c>
      <c r="H12" s="32"/>
      <c r="I12" s="32">
        <f>VLOOKUP(B12,LIST,4,FALSE)*F12*0.1*$C$2</f>
        <v>276.75</v>
      </c>
      <c r="J12" s="32">
        <f>VLOOKUP(B12,LIST,6,FALSE)</f>
        <v>243</v>
      </c>
      <c r="K12" s="37">
        <f>I12*J12/10000</f>
        <v>6.725025</v>
      </c>
      <c r="L12" s="239">
        <f>VLOOKUP(B12,LIST,9,FALSE)*F12/10</f>
        <v>2.9889</v>
      </c>
      <c r="M12" s="239">
        <f>K12-L12</f>
        <v>3.7361249999999995</v>
      </c>
      <c r="N12" s="66">
        <f>SUM(O12:AX12)</f>
        <v>15</v>
      </c>
      <c r="O12" s="224">
        <f t="shared" si="0"/>
        <v>2.5</v>
      </c>
      <c r="P12" s="225">
        <f t="shared" si="0"/>
        <v>2.5</v>
      </c>
      <c r="Q12" s="226">
        <f t="shared" si="0"/>
        <v>2.5</v>
      </c>
      <c r="R12" s="227">
        <f t="shared" si="0"/>
        <v>2.5</v>
      </c>
      <c r="S12" s="225">
        <f t="shared" si="0"/>
        <v>2.5</v>
      </c>
      <c r="T12" s="228">
        <f t="shared" si="0"/>
        <v>2.5</v>
      </c>
      <c r="U12" s="229">
        <f t="shared" si="0"/>
        <v>0</v>
      </c>
      <c r="V12" s="160">
        <f t="shared" si="0"/>
        <v>0</v>
      </c>
      <c r="W12" s="230">
        <f t="shared" si="0"/>
        <v>0</v>
      </c>
      <c r="X12" s="231">
        <f t="shared" si="0"/>
        <v>0</v>
      </c>
      <c r="Y12" s="160">
        <f t="shared" si="1"/>
        <v>0</v>
      </c>
      <c r="Z12" s="232">
        <f t="shared" si="1"/>
        <v>0</v>
      </c>
      <c r="AA12" s="229">
        <f t="shared" si="1"/>
        <v>0</v>
      </c>
      <c r="AB12" s="160">
        <f t="shared" si="1"/>
        <v>0</v>
      </c>
      <c r="AC12" s="230">
        <f t="shared" si="1"/>
        <v>0</v>
      </c>
      <c r="AD12" s="231">
        <f t="shared" si="1"/>
        <v>0</v>
      </c>
      <c r="AE12" s="160">
        <f t="shared" si="1"/>
        <v>0</v>
      </c>
      <c r="AF12" s="232">
        <f t="shared" si="1"/>
        <v>0</v>
      </c>
      <c r="AG12" s="229">
        <f t="shared" si="1"/>
        <v>0</v>
      </c>
      <c r="AH12" s="160">
        <f t="shared" si="1"/>
        <v>0</v>
      </c>
      <c r="AI12" s="230">
        <f t="shared" si="1"/>
        <v>0</v>
      </c>
      <c r="AJ12" s="254"/>
      <c r="AK12" s="255"/>
      <c r="AL12" s="256"/>
      <c r="AM12" s="257"/>
      <c r="AN12" s="255"/>
      <c r="AO12" s="258"/>
      <c r="AP12" s="250"/>
      <c r="AQ12" s="248"/>
      <c r="AR12" s="251"/>
      <c r="AS12" s="247"/>
      <c r="AT12" s="248"/>
      <c r="AU12" s="252"/>
      <c r="AV12" s="254"/>
      <c r="AW12" s="255"/>
      <c r="AX12" s="258"/>
    </row>
    <row r="13" spans="1:50" ht="17.25" customHeight="1">
      <c r="A13" s="31">
        <v>5</v>
      </c>
      <c r="B13" s="32" t="s">
        <v>190</v>
      </c>
      <c r="C13" s="32" t="s">
        <v>191</v>
      </c>
      <c r="D13" s="32" t="s">
        <v>223</v>
      </c>
      <c r="E13" s="33"/>
      <c r="F13" s="32">
        <v>2.5</v>
      </c>
      <c r="G13" s="32" t="s">
        <v>186</v>
      </c>
      <c r="H13" s="32"/>
      <c r="I13" s="32">
        <f>VLOOKUP(B13,LIST,4,FALSE)*F13*0.1*$C$2</f>
        <v>276.75</v>
      </c>
      <c r="J13" s="32">
        <f>VLOOKUP(B13,LIST,6,FALSE)</f>
        <v>243</v>
      </c>
      <c r="K13" s="37">
        <f>I13*J13/10000</f>
        <v>6.725025</v>
      </c>
      <c r="L13" s="239">
        <f>VLOOKUP(B13,LIST,9,FALSE)*F13/10</f>
        <v>2.9889</v>
      </c>
      <c r="M13" s="239">
        <f>K13-L13</f>
        <v>3.7361249999999995</v>
      </c>
      <c r="N13" s="66">
        <f>SUM(O13:AX13)</f>
        <v>15</v>
      </c>
      <c r="O13" s="224">
        <f t="shared" si="0"/>
        <v>2.5</v>
      </c>
      <c r="P13" s="225">
        <f t="shared" si="0"/>
        <v>2.5</v>
      </c>
      <c r="Q13" s="226">
        <f t="shared" si="0"/>
        <v>2.5</v>
      </c>
      <c r="R13" s="227">
        <f t="shared" si="0"/>
        <v>2.5</v>
      </c>
      <c r="S13" s="225">
        <f t="shared" si="0"/>
        <v>2.5</v>
      </c>
      <c r="T13" s="228">
        <f t="shared" si="0"/>
        <v>2.5</v>
      </c>
      <c r="U13" s="229">
        <f t="shared" si="0"/>
        <v>0</v>
      </c>
      <c r="V13" s="160">
        <f t="shared" si="0"/>
        <v>0</v>
      </c>
      <c r="W13" s="230">
        <f t="shared" si="0"/>
        <v>0</v>
      </c>
      <c r="X13" s="231">
        <f t="shared" si="0"/>
        <v>0</v>
      </c>
      <c r="Y13" s="160">
        <f t="shared" si="1"/>
        <v>0</v>
      </c>
      <c r="Z13" s="232">
        <f t="shared" si="1"/>
        <v>0</v>
      </c>
      <c r="AA13" s="229">
        <f t="shared" si="1"/>
        <v>0</v>
      </c>
      <c r="AB13" s="160">
        <f t="shared" si="1"/>
        <v>0</v>
      </c>
      <c r="AC13" s="230">
        <f t="shared" si="1"/>
        <v>0</v>
      </c>
      <c r="AD13" s="231">
        <f t="shared" si="1"/>
        <v>0</v>
      </c>
      <c r="AE13" s="160">
        <f t="shared" si="1"/>
        <v>0</v>
      </c>
      <c r="AF13" s="232">
        <f t="shared" si="1"/>
        <v>0</v>
      </c>
      <c r="AG13" s="229">
        <f t="shared" si="1"/>
        <v>0</v>
      </c>
      <c r="AH13" s="160">
        <f t="shared" si="1"/>
        <v>0</v>
      </c>
      <c r="AI13" s="230">
        <f t="shared" si="1"/>
        <v>0</v>
      </c>
      <c r="AJ13" s="254"/>
      <c r="AK13" s="255"/>
      <c r="AL13" s="256"/>
      <c r="AM13" s="257"/>
      <c r="AN13" s="255"/>
      <c r="AO13" s="258"/>
      <c r="AP13" s="250"/>
      <c r="AQ13" s="248"/>
      <c r="AR13" s="251"/>
      <c r="AS13" s="247"/>
      <c r="AT13" s="248"/>
      <c r="AU13" s="252"/>
      <c r="AV13" s="254"/>
      <c r="AW13" s="255"/>
      <c r="AX13" s="258"/>
    </row>
    <row r="14" spans="1:50" ht="17.25" customHeight="1">
      <c r="A14" s="259" t="s">
        <v>204</v>
      </c>
      <c r="B14" s="32"/>
      <c r="C14" s="32"/>
      <c r="D14" s="32"/>
      <c r="E14" s="33"/>
      <c r="F14" s="32"/>
      <c r="G14" s="32"/>
      <c r="H14" s="32"/>
      <c r="I14" s="32"/>
      <c r="J14" s="32"/>
      <c r="K14" s="37"/>
      <c r="L14" s="239"/>
      <c r="M14" s="239"/>
      <c r="N14" s="66"/>
      <c r="O14" s="247"/>
      <c r="P14" s="248"/>
      <c r="Q14" s="252"/>
      <c r="R14" s="250"/>
      <c r="S14" s="248"/>
      <c r="T14" s="251"/>
      <c r="U14" s="247"/>
      <c r="V14" s="248"/>
      <c r="W14" s="252"/>
      <c r="X14" s="250"/>
      <c r="Y14" s="248"/>
      <c r="Z14" s="251"/>
      <c r="AA14" s="247"/>
      <c r="AB14" s="248"/>
      <c r="AC14" s="252"/>
      <c r="AD14" s="250"/>
      <c r="AE14" s="248"/>
      <c r="AF14" s="251"/>
      <c r="AG14" s="247"/>
      <c r="AH14" s="248"/>
      <c r="AI14" s="252"/>
      <c r="AJ14" s="250"/>
      <c r="AK14" s="248"/>
      <c r="AL14" s="251"/>
      <c r="AM14" s="247"/>
      <c r="AN14" s="248"/>
      <c r="AO14" s="252"/>
      <c r="AP14" s="250"/>
      <c r="AQ14" s="248"/>
      <c r="AR14" s="251"/>
      <c r="AS14" s="247"/>
      <c r="AT14" s="248"/>
      <c r="AU14" s="252"/>
      <c r="AV14" s="250"/>
      <c r="AW14" s="248"/>
      <c r="AX14" s="252"/>
    </row>
    <row r="15" spans="1:50" ht="17.25" customHeight="1">
      <c r="A15" s="31">
        <v>1</v>
      </c>
      <c r="B15" s="32" t="s">
        <v>156</v>
      </c>
      <c r="C15" s="32" t="s">
        <v>131</v>
      </c>
      <c r="D15" s="32" t="s">
        <v>132</v>
      </c>
      <c r="E15" s="33"/>
      <c r="F15" s="32">
        <v>10</v>
      </c>
      <c r="G15" s="32" t="s">
        <v>155</v>
      </c>
      <c r="H15" s="32">
        <v>4</v>
      </c>
      <c r="I15" s="32">
        <f>VLOOKUP(B15,LIST,4,FALSE)*F15*0.1*$C$2</f>
        <v>945</v>
      </c>
      <c r="J15" s="32">
        <f>VLOOKUP(B15,LIST,6,FALSE)</f>
        <v>278</v>
      </c>
      <c r="K15" s="37">
        <f>I15*J15/10000</f>
        <v>26.271</v>
      </c>
      <c r="L15" s="239">
        <f>VLOOKUP(B15,LIST,9,FALSE)*F15/10</f>
        <v>11.676000000000002</v>
      </c>
      <c r="M15" s="239">
        <f>K15-L15</f>
        <v>14.594999999999999</v>
      </c>
      <c r="N15" s="66">
        <f>SUM(O15:AX15)</f>
        <v>88</v>
      </c>
      <c r="O15" s="78">
        <f aca="true" t="shared" si="2" ref="O15:X19">VLOOKUP($B15,LIST,COLUMN()-1,FALSE)*$F15*0.1*$C$3</f>
        <v>0</v>
      </c>
      <c r="P15" s="39">
        <f t="shared" si="2"/>
        <v>8</v>
      </c>
      <c r="Q15" s="79">
        <f t="shared" si="2"/>
        <v>2</v>
      </c>
      <c r="R15" s="70">
        <f t="shared" si="2"/>
        <v>2</v>
      </c>
      <c r="S15" s="40">
        <f t="shared" si="2"/>
        <v>2</v>
      </c>
      <c r="T15" s="89">
        <f t="shared" si="2"/>
        <v>2</v>
      </c>
      <c r="U15" s="99">
        <f t="shared" si="2"/>
        <v>24</v>
      </c>
      <c r="V15" s="42">
        <f t="shared" si="2"/>
        <v>6</v>
      </c>
      <c r="W15" s="46">
        <f t="shared" si="2"/>
        <v>6</v>
      </c>
      <c r="X15" s="71">
        <f t="shared" si="2"/>
        <v>6</v>
      </c>
      <c r="Y15" s="42">
        <f aca="true" t="shared" si="3" ref="Y15:AH19">VLOOKUP($B15,LIST,COLUMN()-1,FALSE)*$F15*0.1*$C$3</f>
        <v>6</v>
      </c>
      <c r="Z15" s="94">
        <f t="shared" si="3"/>
        <v>6</v>
      </c>
      <c r="AA15" s="83">
        <f t="shared" si="3"/>
        <v>6</v>
      </c>
      <c r="AB15" s="43">
        <f t="shared" si="3"/>
        <v>6</v>
      </c>
      <c r="AC15" s="53">
        <f t="shared" si="3"/>
        <v>6</v>
      </c>
      <c r="AD15" s="69">
        <f t="shared" si="3"/>
        <v>0</v>
      </c>
      <c r="AE15" s="33">
        <f t="shared" si="3"/>
        <v>0</v>
      </c>
      <c r="AF15" s="88">
        <f t="shared" si="3"/>
        <v>0</v>
      </c>
      <c r="AG15" s="78">
        <f t="shared" si="3"/>
        <v>0</v>
      </c>
      <c r="AH15" s="33">
        <f t="shared" si="3"/>
        <v>0</v>
      </c>
      <c r="AI15" s="36">
        <f aca="true" t="shared" si="4" ref="AI15:AR19">VLOOKUP($B15,LIST,COLUMN()-1,FALSE)*$F15*0.1*$C$3</f>
        <v>0</v>
      </c>
      <c r="AJ15" s="69">
        <f t="shared" si="4"/>
        <v>0</v>
      </c>
      <c r="AK15" s="33">
        <f t="shared" si="4"/>
        <v>0</v>
      </c>
      <c r="AL15" s="88">
        <f t="shared" si="4"/>
        <v>0</v>
      </c>
      <c r="AM15" s="78">
        <f t="shared" si="4"/>
        <v>0</v>
      </c>
      <c r="AN15" s="33">
        <f t="shared" si="4"/>
        <v>0</v>
      </c>
      <c r="AO15" s="36">
        <f t="shared" si="4"/>
        <v>0</v>
      </c>
      <c r="AP15" s="69">
        <f t="shared" si="4"/>
        <v>0</v>
      </c>
      <c r="AQ15" s="33">
        <f t="shared" si="4"/>
        <v>0</v>
      </c>
      <c r="AR15" s="88">
        <f t="shared" si="4"/>
        <v>0</v>
      </c>
      <c r="AS15" s="78">
        <f aca="true" t="shared" si="5" ref="AS15:AX19">VLOOKUP($B15,LIST,COLUMN()-1,FALSE)*$F15*0.1*$C$3</f>
        <v>0</v>
      </c>
      <c r="AT15" s="33">
        <f t="shared" si="5"/>
        <v>0</v>
      </c>
      <c r="AU15" s="36">
        <f t="shared" si="5"/>
        <v>0</v>
      </c>
      <c r="AV15" s="69">
        <f t="shared" si="5"/>
        <v>0</v>
      </c>
      <c r="AW15" s="33">
        <f t="shared" si="5"/>
        <v>0</v>
      </c>
      <c r="AX15" s="36">
        <f t="shared" si="5"/>
        <v>0</v>
      </c>
    </row>
    <row r="16" spans="1:50" ht="18" customHeight="1">
      <c r="A16" s="31">
        <v>2</v>
      </c>
      <c r="B16" s="32" t="s">
        <v>115</v>
      </c>
      <c r="C16" s="32" t="s">
        <v>20</v>
      </c>
      <c r="D16" s="32" t="s">
        <v>151</v>
      </c>
      <c r="E16" s="33"/>
      <c r="F16" s="32">
        <v>5</v>
      </c>
      <c r="G16" s="32" t="s">
        <v>199</v>
      </c>
      <c r="H16" s="32">
        <v>5</v>
      </c>
      <c r="I16" s="32">
        <f>VLOOKUP(B16,LIST,4,FALSE)*F16*0.1*$C$2</f>
        <v>4500</v>
      </c>
      <c r="J16" s="32">
        <f>VLOOKUP(B16,LIST,6,FALSE)</f>
        <v>194</v>
      </c>
      <c r="K16" s="37">
        <f>I16*J16/10000</f>
        <v>87.3</v>
      </c>
      <c r="L16" s="239">
        <f>VLOOKUP(B16,LIST,9,FALSE)*F16/10</f>
        <v>38.800000000000004</v>
      </c>
      <c r="M16" s="239">
        <f>K16-L16</f>
        <v>48.49999999999999</v>
      </c>
      <c r="N16" s="66">
        <f>SUM(O16:AX16)</f>
        <v>305</v>
      </c>
      <c r="O16" s="78">
        <f t="shared" si="2"/>
        <v>0</v>
      </c>
      <c r="P16" s="33">
        <f t="shared" si="2"/>
        <v>0</v>
      </c>
      <c r="Q16" s="36">
        <f t="shared" si="2"/>
        <v>0</v>
      </c>
      <c r="R16" s="69">
        <f t="shared" si="2"/>
        <v>0</v>
      </c>
      <c r="S16" s="33">
        <f t="shared" si="2"/>
        <v>0</v>
      </c>
      <c r="T16" s="88">
        <f t="shared" si="2"/>
        <v>0</v>
      </c>
      <c r="U16" s="100">
        <f t="shared" si="2"/>
        <v>14</v>
      </c>
      <c r="V16" s="40">
        <f t="shared" si="2"/>
        <v>7</v>
      </c>
      <c r="W16" s="103">
        <f t="shared" si="2"/>
        <v>21</v>
      </c>
      <c r="X16" s="70">
        <f t="shared" si="2"/>
        <v>14</v>
      </c>
      <c r="Y16" s="40">
        <f t="shared" si="3"/>
        <v>14</v>
      </c>
      <c r="Z16" s="89">
        <f t="shared" si="3"/>
        <v>14</v>
      </c>
      <c r="AA16" s="99">
        <f t="shared" si="3"/>
        <v>27</v>
      </c>
      <c r="AB16" s="47">
        <f t="shared" si="3"/>
        <v>10</v>
      </c>
      <c r="AC16" s="55">
        <f t="shared" si="3"/>
        <v>13</v>
      </c>
      <c r="AD16" s="74">
        <f t="shared" si="3"/>
        <v>10</v>
      </c>
      <c r="AE16" s="47">
        <f t="shared" si="3"/>
        <v>7</v>
      </c>
      <c r="AF16" s="94">
        <f t="shared" si="3"/>
        <v>17</v>
      </c>
      <c r="AG16" s="83">
        <f t="shared" si="3"/>
        <v>12</v>
      </c>
      <c r="AH16" s="43">
        <f t="shared" si="3"/>
        <v>12</v>
      </c>
      <c r="AI16" s="53">
        <f t="shared" si="4"/>
        <v>12</v>
      </c>
      <c r="AJ16" s="73">
        <f t="shared" si="4"/>
        <v>12</v>
      </c>
      <c r="AK16" s="43">
        <f t="shared" si="4"/>
        <v>12</v>
      </c>
      <c r="AL16" s="94">
        <f t="shared" si="4"/>
        <v>12</v>
      </c>
      <c r="AM16" s="83">
        <f t="shared" si="4"/>
        <v>12</v>
      </c>
      <c r="AN16" s="43">
        <f t="shared" si="4"/>
        <v>10</v>
      </c>
      <c r="AO16" s="53">
        <f t="shared" si="4"/>
        <v>12</v>
      </c>
      <c r="AP16" s="73">
        <f t="shared" si="4"/>
        <v>7</v>
      </c>
      <c r="AQ16" s="43">
        <f t="shared" si="4"/>
        <v>7</v>
      </c>
      <c r="AR16" s="94">
        <f t="shared" si="4"/>
        <v>7</v>
      </c>
      <c r="AS16" s="107">
        <f t="shared" si="5"/>
        <v>0</v>
      </c>
      <c r="AT16" s="45">
        <f t="shared" si="5"/>
        <v>8</v>
      </c>
      <c r="AU16" s="110">
        <f t="shared" si="5"/>
        <v>2</v>
      </c>
      <c r="AV16" s="69">
        <f t="shared" si="5"/>
        <v>0</v>
      </c>
      <c r="AW16" s="33">
        <f t="shared" si="5"/>
        <v>0</v>
      </c>
      <c r="AX16" s="36">
        <f t="shared" si="5"/>
        <v>0</v>
      </c>
    </row>
    <row r="17" spans="1:50" ht="17.25" customHeight="1">
      <c r="A17" s="31">
        <v>3</v>
      </c>
      <c r="B17" s="32" t="s">
        <v>95</v>
      </c>
      <c r="C17" s="32" t="s">
        <v>20</v>
      </c>
      <c r="D17" s="32" t="s">
        <v>151</v>
      </c>
      <c r="E17" s="33"/>
      <c r="F17" s="32">
        <v>5</v>
      </c>
      <c r="G17" s="32" t="s">
        <v>197</v>
      </c>
      <c r="H17" s="32">
        <v>5</v>
      </c>
      <c r="I17" s="32">
        <f>VLOOKUP(B17,LIST,4,FALSE)*F17*0.1*$C$2</f>
        <v>3600</v>
      </c>
      <c r="J17" s="32">
        <f>VLOOKUP(B17,LIST,6,FALSE)</f>
        <v>458</v>
      </c>
      <c r="K17" s="37">
        <f>I17*J17/10000</f>
        <v>164.88</v>
      </c>
      <c r="L17" s="239">
        <f>VLOOKUP(B17,LIST,9,FALSE)*F17/10</f>
        <v>73.28</v>
      </c>
      <c r="M17" s="239">
        <f>K17-L17</f>
        <v>91.6</v>
      </c>
      <c r="N17" s="66">
        <f>SUM(O17:AX17)</f>
        <v>305</v>
      </c>
      <c r="O17" s="78">
        <f t="shared" si="2"/>
        <v>0</v>
      </c>
      <c r="P17" s="33">
        <f t="shared" si="2"/>
        <v>0</v>
      </c>
      <c r="Q17" s="36">
        <f t="shared" si="2"/>
        <v>0</v>
      </c>
      <c r="R17" s="69">
        <f t="shared" si="2"/>
        <v>0</v>
      </c>
      <c r="S17" s="33">
        <f t="shared" si="2"/>
        <v>0</v>
      </c>
      <c r="T17" s="88">
        <f t="shared" si="2"/>
        <v>0</v>
      </c>
      <c r="U17" s="100">
        <f t="shared" si="2"/>
        <v>14</v>
      </c>
      <c r="V17" s="40">
        <f t="shared" si="2"/>
        <v>7</v>
      </c>
      <c r="W17" s="103">
        <f t="shared" si="2"/>
        <v>21</v>
      </c>
      <c r="X17" s="70">
        <f t="shared" si="2"/>
        <v>14</v>
      </c>
      <c r="Y17" s="40">
        <f t="shared" si="3"/>
        <v>14</v>
      </c>
      <c r="Z17" s="89">
        <f t="shared" si="3"/>
        <v>14</v>
      </c>
      <c r="AA17" s="99">
        <f t="shared" si="3"/>
        <v>27</v>
      </c>
      <c r="AB17" s="47">
        <f t="shared" si="3"/>
        <v>10</v>
      </c>
      <c r="AC17" s="55">
        <f t="shared" si="3"/>
        <v>13</v>
      </c>
      <c r="AD17" s="74">
        <f t="shared" si="3"/>
        <v>10</v>
      </c>
      <c r="AE17" s="47">
        <f t="shared" si="3"/>
        <v>7</v>
      </c>
      <c r="AF17" s="94">
        <f t="shared" si="3"/>
        <v>17</v>
      </c>
      <c r="AG17" s="83">
        <f t="shared" si="3"/>
        <v>12</v>
      </c>
      <c r="AH17" s="43">
        <f t="shared" si="3"/>
        <v>12</v>
      </c>
      <c r="AI17" s="53">
        <f t="shared" si="4"/>
        <v>12</v>
      </c>
      <c r="AJ17" s="73">
        <f t="shared" si="4"/>
        <v>12</v>
      </c>
      <c r="AK17" s="43">
        <f t="shared" si="4"/>
        <v>12</v>
      </c>
      <c r="AL17" s="94">
        <f t="shared" si="4"/>
        <v>12</v>
      </c>
      <c r="AM17" s="83">
        <f t="shared" si="4"/>
        <v>12</v>
      </c>
      <c r="AN17" s="43">
        <f t="shared" si="4"/>
        <v>10</v>
      </c>
      <c r="AO17" s="53">
        <f t="shared" si="4"/>
        <v>12</v>
      </c>
      <c r="AP17" s="73">
        <f t="shared" si="4"/>
        <v>7</v>
      </c>
      <c r="AQ17" s="43">
        <f t="shared" si="4"/>
        <v>7</v>
      </c>
      <c r="AR17" s="94">
        <f t="shared" si="4"/>
        <v>7</v>
      </c>
      <c r="AS17" s="107">
        <f t="shared" si="5"/>
        <v>0</v>
      </c>
      <c r="AT17" s="45">
        <f t="shared" si="5"/>
        <v>8</v>
      </c>
      <c r="AU17" s="110">
        <f t="shared" si="5"/>
        <v>2</v>
      </c>
      <c r="AV17" s="69">
        <f t="shared" si="5"/>
        <v>0</v>
      </c>
      <c r="AW17" s="33">
        <f t="shared" si="5"/>
        <v>0</v>
      </c>
      <c r="AX17" s="36">
        <f t="shared" si="5"/>
        <v>0</v>
      </c>
    </row>
    <row r="18" spans="1:50" ht="17.25" customHeight="1">
      <c r="A18" s="31">
        <v>4</v>
      </c>
      <c r="B18" s="32" t="s">
        <v>121</v>
      </c>
      <c r="C18" s="32" t="s">
        <v>139</v>
      </c>
      <c r="D18" s="32" t="s">
        <v>136</v>
      </c>
      <c r="E18" s="33"/>
      <c r="F18" s="32">
        <v>10</v>
      </c>
      <c r="G18" s="32" t="s">
        <v>180</v>
      </c>
      <c r="H18" s="32">
        <v>4</v>
      </c>
      <c r="I18" s="32">
        <f>VLOOKUP(B18,LIST,4,FALSE)*F18*0.1*$C$2</f>
        <v>718.2</v>
      </c>
      <c r="J18" s="32">
        <f>VLOOKUP(B18,LIST,6,FALSE)</f>
        <v>452</v>
      </c>
      <c r="K18" s="37">
        <f>I18*J18/10000</f>
        <v>32.46264</v>
      </c>
      <c r="L18" s="239">
        <f>VLOOKUP(B18,LIST,9,FALSE)*F18/10</f>
        <v>14.42784</v>
      </c>
      <c r="M18" s="239">
        <f>K18-L18</f>
        <v>18.0348</v>
      </c>
      <c r="N18" s="66">
        <f>SUM(O18:AX18)</f>
        <v>100</v>
      </c>
      <c r="O18" s="78">
        <f t="shared" si="2"/>
        <v>0</v>
      </c>
      <c r="P18" s="33">
        <f t="shared" si="2"/>
        <v>0</v>
      </c>
      <c r="Q18" s="36">
        <f t="shared" si="2"/>
        <v>0</v>
      </c>
      <c r="R18" s="69">
        <f t="shared" si="2"/>
        <v>0</v>
      </c>
      <c r="S18" s="33">
        <f t="shared" si="2"/>
        <v>0</v>
      </c>
      <c r="T18" s="88">
        <f t="shared" si="2"/>
        <v>0</v>
      </c>
      <c r="U18" s="78">
        <f t="shared" si="2"/>
        <v>0</v>
      </c>
      <c r="V18" s="33">
        <f t="shared" si="2"/>
        <v>0</v>
      </c>
      <c r="W18" s="36">
        <f t="shared" si="2"/>
        <v>0</v>
      </c>
      <c r="X18" s="69">
        <f t="shared" si="2"/>
        <v>0</v>
      </c>
      <c r="Y18" s="33">
        <f t="shared" si="3"/>
        <v>0</v>
      </c>
      <c r="Z18" s="92">
        <f t="shared" si="3"/>
        <v>4</v>
      </c>
      <c r="AA18" s="80">
        <f t="shared" si="3"/>
        <v>6</v>
      </c>
      <c r="AB18" s="42">
        <f t="shared" si="3"/>
        <v>6</v>
      </c>
      <c r="AC18" s="46">
        <f t="shared" si="3"/>
        <v>6</v>
      </c>
      <c r="AD18" s="71">
        <f t="shared" si="3"/>
        <v>6</v>
      </c>
      <c r="AE18" s="42">
        <f t="shared" si="3"/>
        <v>6</v>
      </c>
      <c r="AF18" s="91">
        <f t="shared" si="3"/>
        <v>6</v>
      </c>
      <c r="AG18" s="80">
        <f t="shared" si="3"/>
        <v>6</v>
      </c>
      <c r="AH18" s="42">
        <f t="shared" si="3"/>
        <v>6</v>
      </c>
      <c r="AI18" s="53">
        <f t="shared" si="4"/>
        <v>12</v>
      </c>
      <c r="AJ18" s="73">
        <f t="shared" si="4"/>
        <v>12</v>
      </c>
      <c r="AK18" s="43">
        <f t="shared" si="4"/>
        <v>12</v>
      </c>
      <c r="AL18" s="94">
        <f t="shared" si="4"/>
        <v>12</v>
      </c>
      <c r="AM18" s="78">
        <f t="shared" si="4"/>
        <v>0</v>
      </c>
      <c r="AN18" s="33">
        <f t="shared" si="4"/>
        <v>0</v>
      </c>
      <c r="AO18" s="36">
        <f t="shared" si="4"/>
        <v>0</v>
      </c>
      <c r="AP18" s="69">
        <f t="shared" si="4"/>
        <v>0</v>
      </c>
      <c r="AQ18" s="33">
        <f t="shared" si="4"/>
        <v>0</v>
      </c>
      <c r="AR18" s="88">
        <f t="shared" si="4"/>
        <v>0</v>
      </c>
      <c r="AS18" s="78">
        <f t="shared" si="5"/>
        <v>0</v>
      </c>
      <c r="AT18" s="33">
        <f t="shared" si="5"/>
        <v>0</v>
      </c>
      <c r="AU18" s="36">
        <f t="shared" si="5"/>
        <v>0</v>
      </c>
      <c r="AV18" s="69">
        <f t="shared" si="5"/>
        <v>0</v>
      </c>
      <c r="AW18" s="33">
        <f t="shared" si="5"/>
        <v>0</v>
      </c>
      <c r="AX18" s="36">
        <f t="shared" si="5"/>
        <v>0</v>
      </c>
    </row>
    <row r="19" spans="1:50" ht="17.25" customHeight="1">
      <c r="A19" s="31">
        <v>5</v>
      </c>
      <c r="B19" s="32" t="s">
        <v>71</v>
      </c>
      <c r="C19" s="32" t="s">
        <v>131</v>
      </c>
      <c r="D19" s="32" t="s">
        <v>145</v>
      </c>
      <c r="E19" s="33"/>
      <c r="F19" s="32">
        <v>10</v>
      </c>
      <c r="G19" s="32" t="s">
        <v>159</v>
      </c>
      <c r="H19" s="32">
        <v>10</v>
      </c>
      <c r="I19" s="32">
        <f>VLOOKUP(B19,LIST,4,FALSE)*F19*0.1*$C$2</f>
        <v>945</v>
      </c>
      <c r="J19" s="32">
        <f>VLOOKUP(B19,LIST,6,FALSE)</f>
        <v>133</v>
      </c>
      <c r="K19" s="37">
        <f>I19*J19/10000</f>
        <v>12.5685</v>
      </c>
      <c r="L19" s="239">
        <f>VLOOKUP(B19,LIST,9,FALSE)*F19/10</f>
        <v>5.586</v>
      </c>
      <c r="M19" s="239">
        <f>K19-L19</f>
        <v>6.9825</v>
      </c>
      <c r="N19" s="66">
        <f>SUM(O19:AX19)</f>
        <v>88</v>
      </c>
      <c r="O19" s="78">
        <f t="shared" si="2"/>
        <v>0</v>
      </c>
      <c r="P19" s="33">
        <f t="shared" si="2"/>
        <v>0</v>
      </c>
      <c r="Q19" s="36">
        <f t="shared" si="2"/>
        <v>0</v>
      </c>
      <c r="R19" s="69">
        <f t="shared" si="2"/>
        <v>0</v>
      </c>
      <c r="S19" s="33">
        <f t="shared" si="2"/>
        <v>0</v>
      </c>
      <c r="T19" s="88">
        <f t="shared" si="2"/>
        <v>0</v>
      </c>
      <c r="U19" s="78">
        <f t="shared" si="2"/>
        <v>0</v>
      </c>
      <c r="V19" s="33">
        <f t="shared" si="2"/>
        <v>0</v>
      </c>
      <c r="W19" s="36">
        <f t="shared" si="2"/>
        <v>0</v>
      </c>
      <c r="X19" s="69">
        <f t="shared" si="2"/>
        <v>0</v>
      </c>
      <c r="Y19" s="33">
        <f t="shared" si="3"/>
        <v>0</v>
      </c>
      <c r="Z19" s="88">
        <f t="shared" si="3"/>
        <v>0</v>
      </c>
      <c r="AA19" s="78">
        <f t="shared" si="3"/>
        <v>0</v>
      </c>
      <c r="AB19" s="33">
        <f t="shared" si="3"/>
        <v>0</v>
      </c>
      <c r="AC19" s="36">
        <f t="shared" si="3"/>
        <v>0</v>
      </c>
      <c r="AD19" s="69">
        <f t="shared" si="3"/>
        <v>0</v>
      </c>
      <c r="AE19" s="33">
        <f t="shared" si="3"/>
        <v>0</v>
      </c>
      <c r="AF19" s="88">
        <f t="shared" si="3"/>
        <v>0</v>
      </c>
      <c r="AG19" s="78">
        <f t="shared" si="3"/>
        <v>0</v>
      </c>
      <c r="AH19" s="39">
        <f t="shared" si="3"/>
        <v>8</v>
      </c>
      <c r="AI19" s="49">
        <f t="shared" si="4"/>
        <v>2</v>
      </c>
      <c r="AJ19" s="96">
        <f t="shared" si="4"/>
        <v>2</v>
      </c>
      <c r="AK19" s="44">
        <f t="shared" si="4"/>
        <v>2</v>
      </c>
      <c r="AL19" s="105">
        <f t="shared" si="4"/>
        <v>24</v>
      </c>
      <c r="AM19" s="80">
        <f t="shared" si="4"/>
        <v>4</v>
      </c>
      <c r="AN19" s="42">
        <f t="shared" si="4"/>
        <v>4</v>
      </c>
      <c r="AO19" s="46">
        <f t="shared" si="4"/>
        <v>4</v>
      </c>
      <c r="AP19" s="71">
        <f t="shared" si="4"/>
        <v>4</v>
      </c>
      <c r="AQ19" s="43">
        <f t="shared" si="4"/>
        <v>6</v>
      </c>
      <c r="AR19" s="94">
        <f t="shared" si="4"/>
        <v>6</v>
      </c>
      <c r="AS19" s="83">
        <f t="shared" si="5"/>
        <v>6</v>
      </c>
      <c r="AT19" s="43">
        <f t="shared" si="5"/>
        <v>4</v>
      </c>
      <c r="AU19" s="53">
        <f t="shared" si="5"/>
        <v>4</v>
      </c>
      <c r="AV19" s="73">
        <f t="shared" si="5"/>
        <v>4</v>
      </c>
      <c r="AW19" s="43">
        <f t="shared" si="5"/>
        <v>4</v>
      </c>
      <c r="AX19" s="36">
        <f t="shared" si="5"/>
        <v>0</v>
      </c>
    </row>
    <row r="20" spans="1:50" ht="17.25" customHeight="1">
      <c r="A20" s="259" t="s">
        <v>205</v>
      </c>
      <c r="B20" s="32"/>
      <c r="C20" s="32"/>
      <c r="D20" s="32"/>
      <c r="E20" s="33"/>
      <c r="F20" s="32"/>
      <c r="G20" s="32"/>
      <c r="H20" s="32"/>
      <c r="I20" s="32"/>
      <c r="J20" s="32"/>
      <c r="K20" s="37"/>
      <c r="L20" s="239"/>
      <c r="M20" s="239"/>
      <c r="N20" s="66"/>
      <c r="O20" s="78"/>
      <c r="P20" s="33"/>
      <c r="Q20" s="36"/>
      <c r="R20" s="69"/>
      <c r="S20" s="33"/>
      <c r="T20" s="88"/>
      <c r="U20" s="78"/>
      <c r="V20" s="33"/>
      <c r="W20" s="36"/>
      <c r="X20" s="250"/>
      <c r="Y20" s="248"/>
      <c r="Z20" s="251"/>
      <c r="AA20" s="247"/>
      <c r="AB20" s="248"/>
      <c r="AC20" s="252"/>
      <c r="AD20" s="250"/>
      <c r="AE20" s="248"/>
      <c r="AF20" s="251"/>
      <c r="AG20" s="247"/>
      <c r="AH20" s="248"/>
      <c r="AI20" s="252"/>
      <c r="AJ20" s="250"/>
      <c r="AK20" s="248"/>
      <c r="AL20" s="251"/>
      <c r="AM20" s="247"/>
      <c r="AN20" s="248"/>
      <c r="AO20" s="36"/>
      <c r="AP20" s="69"/>
      <c r="AQ20" s="33"/>
      <c r="AR20" s="88"/>
      <c r="AS20" s="78"/>
      <c r="AT20" s="33"/>
      <c r="AU20" s="36"/>
      <c r="AV20" s="69"/>
      <c r="AW20" s="33"/>
      <c r="AX20" s="36"/>
    </row>
    <row r="21" spans="1:50" ht="17.25" customHeight="1">
      <c r="A21" s="31">
        <v>1</v>
      </c>
      <c r="B21" s="32" t="s">
        <v>116</v>
      </c>
      <c r="C21" s="32" t="s">
        <v>147</v>
      </c>
      <c r="D21" s="32" t="s">
        <v>145</v>
      </c>
      <c r="E21" s="33"/>
      <c r="F21" s="32">
        <v>10</v>
      </c>
      <c r="G21" s="32" t="s">
        <v>155</v>
      </c>
      <c r="H21" s="32"/>
      <c r="I21" s="32"/>
      <c r="J21" s="32"/>
      <c r="K21" s="37"/>
      <c r="L21" s="239"/>
      <c r="M21" s="239"/>
      <c r="N21" s="66">
        <f aca="true" t="shared" si="6" ref="N21:N26">SUM(O21:AX21)</f>
        <v>93</v>
      </c>
      <c r="O21" s="247"/>
      <c r="P21" s="248"/>
      <c r="Q21" s="252"/>
      <c r="R21" s="250"/>
      <c r="S21" s="248"/>
      <c r="T21" s="251"/>
      <c r="U21" s="247"/>
      <c r="V21" s="248"/>
      <c r="W21" s="252"/>
      <c r="X21" s="250"/>
      <c r="Y21" s="248"/>
      <c r="Z21" s="251"/>
      <c r="AA21" s="247"/>
      <c r="AB21" s="248"/>
      <c r="AC21" s="252"/>
      <c r="AD21" s="250"/>
      <c r="AE21" s="248"/>
      <c r="AF21" s="251"/>
      <c r="AG21" s="247"/>
      <c r="AH21" s="33">
        <f aca="true" t="shared" si="7" ref="AH21:AQ25">VLOOKUP($B21,LIST,COLUMN()-1,FALSE)*$F21*0.1*$C$3</f>
        <v>0</v>
      </c>
      <c r="AI21" s="36">
        <f t="shared" si="7"/>
        <v>0</v>
      </c>
      <c r="AJ21" s="97">
        <f t="shared" si="7"/>
        <v>8</v>
      </c>
      <c r="AK21" s="42">
        <f t="shared" si="7"/>
        <v>0</v>
      </c>
      <c r="AL21" s="91">
        <f t="shared" si="7"/>
        <v>5</v>
      </c>
      <c r="AM21" s="80">
        <f t="shared" si="7"/>
        <v>0</v>
      </c>
      <c r="AN21" s="42">
        <f t="shared" si="7"/>
        <v>5</v>
      </c>
      <c r="AO21" s="46">
        <f t="shared" si="7"/>
        <v>5</v>
      </c>
      <c r="AP21" s="71">
        <f t="shared" si="7"/>
        <v>5</v>
      </c>
      <c r="AQ21" s="42">
        <f t="shared" si="7"/>
        <v>0</v>
      </c>
      <c r="AR21" s="91">
        <f aca="true" t="shared" si="8" ref="AR21:AX25">VLOOKUP($B21,LIST,COLUMN()-1,FALSE)*$F21*0.1*$C$3</f>
        <v>5</v>
      </c>
      <c r="AS21" s="80">
        <f t="shared" si="8"/>
        <v>0</v>
      </c>
      <c r="AT21" s="43">
        <f t="shared" si="8"/>
        <v>12</v>
      </c>
      <c r="AU21" s="53">
        <f t="shared" si="8"/>
        <v>12</v>
      </c>
      <c r="AV21" s="73">
        <f t="shared" si="8"/>
        <v>12</v>
      </c>
      <c r="AW21" s="43">
        <f t="shared" si="8"/>
        <v>12</v>
      </c>
      <c r="AX21" s="53">
        <f t="shared" si="8"/>
        <v>12</v>
      </c>
    </row>
    <row r="22" spans="1:50" ht="17.25" customHeight="1">
      <c r="A22" s="31">
        <v>2</v>
      </c>
      <c r="B22" s="32" t="s">
        <v>114</v>
      </c>
      <c r="C22" s="32" t="s">
        <v>135</v>
      </c>
      <c r="D22" s="32" t="s">
        <v>136</v>
      </c>
      <c r="E22" s="33"/>
      <c r="F22" s="32">
        <v>10</v>
      </c>
      <c r="G22" s="32" t="s">
        <v>213</v>
      </c>
      <c r="H22" s="32">
        <v>4</v>
      </c>
      <c r="I22" s="32" t="s">
        <v>216</v>
      </c>
      <c r="J22" s="32"/>
      <c r="K22" s="37"/>
      <c r="L22" s="239"/>
      <c r="M22" s="239"/>
      <c r="N22" s="66">
        <f t="shared" si="6"/>
        <v>73</v>
      </c>
      <c r="O22" s="247"/>
      <c r="P22" s="248"/>
      <c r="Q22" s="252"/>
      <c r="R22" s="250"/>
      <c r="S22" s="248"/>
      <c r="T22" s="251"/>
      <c r="U22" s="247"/>
      <c r="V22" s="248"/>
      <c r="W22" s="252"/>
      <c r="X22" s="250"/>
      <c r="Y22" s="248"/>
      <c r="Z22" s="251"/>
      <c r="AA22" s="247"/>
      <c r="AB22" s="248"/>
      <c r="AC22" s="252"/>
      <c r="AD22" s="250"/>
      <c r="AE22" s="248"/>
      <c r="AF22" s="251"/>
      <c r="AG22" s="247"/>
      <c r="AH22" s="33">
        <f t="shared" si="7"/>
        <v>0</v>
      </c>
      <c r="AI22" s="36">
        <f t="shared" si="7"/>
        <v>0</v>
      </c>
      <c r="AJ22" s="69">
        <f t="shared" si="7"/>
        <v>0</v>
      </c>
      <c r="AK22" s="33">
        <f t="shared" si="7"/>
        <v>0</v>
      </c>
      <c r="AL22" s="108">
        <f t="shared" si="7"/>
        <v>7</v>
      </c>
      <c r="AM22" s="100">
        <f t="shared" si="7"/>
        <v>9</v>
      </c>
      <c r="AN22" s="44">
        <f t="shared" si="7"/>
        <v>9</v>
      </c>
      <c r="AO22" s="49">
        <f t="shared" si="7"/>
        <v>0</v>
      </c>
      <c r="AP22" s="96">
        <f t="shared" si="7"/>
        <v>6</v>
      </c>
      <c r="AQ22" s="44">
        <f t="shared" si="7"/>
        <v>0</v>
      </c>
      <c r="AR22" s="90">
        <f t="shared" si="8"/>
        <v>0</v>
      </c>
      <c r="AS22" s="99">
        <f t="shared" si="8"/>
        <v>35</v>
      </c>
      <c r="AT22" s="42">
        <f t="shared" si="8"/>
        <v>0</v>
      </c>
      <c r="AU22" s="46">
        <f t="shared" si="8"/>
        <v>7</v>
      </c>
      <c r="AV22" s="71">
        <f t="shared" si="8"/>
        <v>0</v>
      </c>
      <c r="AW22" s="42">
        <f t="shared" si="8"/>
        <v>0</v>
      </c>
      <c r="AX22" s="46">
        <f t="shared" si="8"/>
        <v>0</v>
      </c>
    </row>
    <row r="23" spans="1:50" ht="17.25" customHeight="1">
      <c r="A23" s="31">
        <v>3</v>
      </c>
      <c r="B23" s="32" t="s">
        <v>127</v>
      </c>
      <c r="C23" s="32" t="s">
        <v>149</v>
      </c>
      <c r="D23" s="32" t="s">
        <v>143</v>
      </c>
      <c r="E23" s="33"/>
      <c r="F23" s="32">
        <v>10</v>
      </c>
      <c r="G23" s="32" t="s">
        <v>180</v>
      </c>
      <c r="H23" s="32"/>
      <c r="I23" s="32"/>
      <c r="J23" s="32"/>
      <c r="K23" s="37"/>
      <c r="L23" s="239"/>
      <c r="M23" s="239"/>
      <c r="N23" s="66">
        <f t="shared" si="6"/>
        <v>52</v>
      </c>
      <c r="O23" s="247"/>
      <c r="P23" s="248"/>
      <c r="Q23" s="252"/>
      <c r="R23" s="250"/>
      <c r="S23" s="248"/>
      <c r="T23" s="251"/>
      <c r="U23" s="247"/>
      <c r="V23" s="248"/>
      <c r="W23" s="252"/>
      <c r="X23" s="250"/>
      <c r="Y23" s="248"/>
      <c r="Z23" s="251"/>
      <c r="AA23" s="247"/>
      <c r="AB23" s="248"/>
      <c r="AC23" s="252"/>
      <c r="AD23" s="250"/>
      <c r="AE23" s="248"/>
      <c r="AF23" s="251"/>
      <c r="AG23" s="247"/>
      <c r="AH23" s="33">
        <f t="shared" si="7"/>
        <v>0</v>
      </c>
      <c r="AI23" s="36">
        <f t="shared" si="7"/>
        <v>0</v>
      </c>
      <c r="AJ23" s="69">
        <f t="shared" si="7"/>
        <v>0</v>
      </c>
      <c r="AK23" s="33">
        <f t="shared" si="7"/>
        <v>0</v>
      </c>
      <c r="AL23" s="88">
        <f t="shared" si="7"/>
        <v>0</v>
      </c>
      <c r="AM23" s="78">
        <f t="shared" si="7"/>
        <v>0</v>
      </c>
      <c r="AN23" s="33">
        <f t="shared" si="7"/>
        <v>0</v>
      </c>
      <c r="AO23" s="36">
        <f t="shared" si="7"/>
        <v>0</v>
      </c>
      <c r="AP23" s="97">
        <f t="shared" si="7"/>
        <v>8</v>
      </c>
      <c r="AQ23" s="42">
        <f t="shared" si="7"/>
        <v>4</v>
      </c>
      <c r="AR23" s="91">
        <f t="shared" si="8"/>
        <v>4</v>
      </c>
      <c r="AS23" s="80">
        <f t="shared" si="8"/>
        <v>4</v>
      </c>
      <c r="AT23" s="223">
        <f t="shared" si="8"/>
        <v>4</v>
      </c>
      <c r="AU23" s="46">
        <f t="shared" si="8"/>
        <v>4</v>
      </c>
      <c r="AV23" s="73">
        <f t="shared" si="8"/>
        <v>8</v>
      </c>
      <c r="AW23" s="43">
        <f t="shared" si="8"/>
        <v>8</v>
      </c>
      <c r="AX23" s="53">
        <f t="shared" si="8"/>
        <v>8</v>
      </c>
    </row>
    <row r="24" spans="1:50" ht="17.25" customHeight="1">
      <c r="A24" s="31">
        <v>4</v>
      </c>
      <c r="B24" s="32" t="s">
        <v>190</v>
      </c>
      <c r="C24" s="32" t="s">
        <v>191</v>
      </c>
      <c r="D24" s="32" t="s">
        <v>223</v>
      </c>
      <c r="E24" s="33"/>
      <c r="F24" s="32">
        <v>5</v>
      </c>
      <c r="G24" s="32" t="s">
        <v>198</v>
      </c>
      <c r="H24" s="32"/>
      <c r="I24" s="32"/>
      <c r="J24" s="32"/>
      <c r="K24" s="37"/>
      <c r="L24" s="239"/>
      <c r="M24" s="239"/>
      <c r="N24" s="66">
        <f t="shared" si="6"/>
        <v>14</v>
      </c>
      <c r="O24" s="257"/>
      <c r="P24" s="255"/>
      <c r="Q24" s="258"/>
      <c r="R24" s="254"/>
      <c r="S24" s="255"/>
      <c r="T24" s="256"/>
      <c r="U24" s="257"/>
      <c r="V24" s="255"/>
      <c r="W24" s="258"/>
      <c r="X24" s="254"/>
      <c r="Y24" s="255"/>
      <c r="Z24" s="256"/>
      <c r="AA24" s="257"/>
      <c r="AB24" s="255"/>
      <c r="AC24" s="258"/>
      <c r="AD24" s="254"/>
      <c r="AE24" s="255"/>
      <c r="AF24" s="256"/>
      <c r="AG24" s="257"/>
      <c r="AH24" s="160">
        <f t="shared" si="7"/>
        <v>0</v>
      </c>
      <c r="AI24" s="230">
        <f t="shared" si="7"/>
        <v>0</v>
      </c>
      <c r="AJ24" s="231">
        <f t="shared" si="7"/>
        <v>0</v>
      </c>
      <c r="AK24" s="160">
        <f t="shared" si="7"/>
        <v>0</v>
      </c>
      <c r="AL24" s="232">
        <f t="shared" si="7"/>
        <v>0</v>
      </c>
      <c r="AM24" s="229">
        <f t="shared" si="7"/>
        <v>0</v>
      </c>
      <c r="AN24" s="160">
        <f t="shared" si="7"/>
        <v>0</v>
      </c>
      <c r="AO24" s="230">
        <f t="shared" si="7"/>
        <v>0</v>
      </c>
      <c r="AP24" s="69">
        <f t="shared" si="7"/>
        <v>0</v>
      </c>
      <c r="AQ24" s="33">
        <f t="shared" si="7"/>
        <v>0</v>
      </c>
      <c r="AR24" s="88">
        <f t="shared" si="8"/>
        <v>0</v>
      </c>
      <c r="AS24" s="78">
        <f t="shared" si="8"/>
        <v>0</v>
      </c>
      <c r="AT24" s="33">
        <f t="shared" si="8"/>
        <v>0</v>
      </c>
      <c r="AU24" s="36">
        <f t="shared" si="8"/>
        <v>0</v>
      </c>
      <c r="AV24" s="233">
        <f t="shared" si="8"/>
        <v>5</v>
      </c>
      <c r="AW24" s="234">
        <f t="shared" si="8"/>
        <v>5</v>
      </c>
      <c r="AX24" s="235">
        <f t="shared" si="8"/>
        <v>4</v>
      </c>
    </row>
    <row r="25" spans="1:50" ht="17.25" customHeight="1">
      <c r="A25" s="31">
        <v>5</v>
      </c>
      <c r="B25" s="32" t="s">
        <v>190</v>
      </c>
      <c r="C25" s="32" t="s">
        <v>191</v>
      </c>
      <c r="D25" s="32" t="s">
        <v>223</v>
      </c>
      <c r="E25" s="33"/>
      <c r="F25" s="32">
        <v>5</v>
      </c>
      <c r="G25" s="32" t="s">
        <v>196</v>
      </c>
      <c r="H25" s="32"/>
      <c r="I25" s="32"/>
      <c r="J25" s="32"/>
      <c r="K25" s="37"/>
      <c r="L25" s="239"/>
      <c r="M25" s="239"/>
      <c r="N25" s="66">
        <f t="shared" si="6"/>
        <v>14</v>
      </c>
      <c r="O25" s="257"/>
      <c r="P25" s="255"/>
      <c r="Q25" s="258"/>
      <c r="R25" s="254"/>
      <c r="S25" s="255"/>
      <c r="T25" s="256"/>
      <c r="U25" s="257"/>
      <c r="V25" s="255"/>
      <c r="W25" s="258"/>
      <c r="X25" s="254"/>
      <c r="Y25" s="255"/>
      <c r="Z25" s="256"/>
      <c r="AA25" s="257"/>
      <c r="AB25" s="255"/>
      <c r="AC25" s="258"/>
      <c r="AD25" s="254"/>
      <c r="AE25" s="255"/>
      <c r="AF25" s="256"/>
      <c r="AG25" s="257"/>
      <c r="AH25" s="160">
        <f t="shared" si="7"/>
        <v>0</v>
      </c>
      <c r="AI25" s="230">
        <f t="shared" si="7"/>
        <v>0</v>
      </c>
      <c r="AJ25" s="231">
        <f t="shared" si="7"/>
        <v>0</v>
      </c>
      <c r="AK25" s="160">
        <f t="shared" si="7"/>
        <v>0</v>
      </c>
      <c r="AL25" s="232">
        <f t="shared" si="7"/>
        <v>0</v>
      </c>
      <c r="AM25" s="229">
        <f t="shared" si="7"/>
        <v>0</v>
      </c>
      <c r="AN25" s="160">
        <f t="shared" si="7"/>
        <v>0</v>
      </c>
      <c r="AO25" s="230">
        <f t="shared" si="7"/>
        <v>0</v>
      </c>
      <c r="AP25" s="69">
        <f t="shared" si="7"/>
        <v>0</v>
      </c>
      <c r="AQ25" s="33">
        <f t="shared" si="7"/>
        <v>0</v>
      </c>
      <c r="AR25" s="88">
        <f t="shared" si="8"/>
        <v>0</v>
      </c>
      <c r="AS25" s="78">
        <f t="shared" si="8"/>
        <v>0</v>
      </c>
      <c r="AT25" s="33">
        <f t="shared" si="8"/>
        <v>0</v>
      </c>
      <c r="AU25" s="36">
        <f t="shared" si="8"/>
        <v>0</v>
      </c>
      <c r="AV25" s="233">
        <f t="shared" si="8"/>
        <v>5</v>
      </c>
      <c r="AW25" s="234">
        <f t="shared" si="8"/>
        <v>5</v>
      </c>
      <c r="AX25" s="235">
        <f t="shared" si="8"/>
        <v>4</v>
      </c>
    </row>
    <row r="26" spans="1:50" ht="17.25" customHeight="1">
      <c r="A26" s="149"/>
      <c r="B26" s="150" t="s">
        <v>100</v>
      </c>
      <c r="C26" s="150"/>
      <c r="D26" s="150"/>
      <c r="E26" s="151"/>
      <c r="F26" s="150">
        <f>SUM(F9:F25)</f>
        <v>103</v>
      </c>
      <c r="G26" s="150"/>
      <c r="H26" s="150">
        <f>SUM(H9:H25)</f>
        <v>50</v>
      </c>
      <c r="I26" s="150"/>
      <c r="J26" s="150"/>
      <c r="K26" s="152">
        <f>SUM(K8:K25)</f>
        <v>391.64553</v>
      </c>
      <c r="L26" s="152">
        <f>SUM(L8:L25)</f>
        <v>174.06468</v>
      </c>
      <c r="M26" s="152">
        <f>SUM(M8:M25)</f>
        <v>217.58084999999997</v>
      </c>
      <c r="N26" s="153">
        <f t="shared" si="6"/>
        <v>1286.2</v>
      </c>
      <c r="O26" s="154">
        <f aca="true" t="shared" si="9" ref="O26:AX26">SUM(O8:O25)</f>
        <v>17</v>
      </c>
      <c r="P26" s="151">
        <f t="shared" si="9"/>
        <v>25</v>
      </c>
      <c r="Q26" s="155">
        <f t="shared" si="9"/>
        <v>19</v>
      </c>
      <c r="R26" s="156">
        <f t="shared" si="9"/>
        <v>19</v>
      </c>
      <c r="S26" s="151">
        <f t="shared" si="9"/>
        <v>19</v>
      </c>
      <c r="T26" s="157">
        <f t="shared" si="9"/>
        <v>19</v>
      </c>
      <c r="U26" s="154">
        <f t="shared" si="9"/>
        <v>58</v>
      </c>
      <c r="V26" s="151">
        <f t="shared" si="9"/>
        <v>20</v>
      </c>
      <c r="W26" s="155">
        <f t="shared" si="9"/>
        <v>52.2</v>
      </c>
      <c r="X26" s="156">
        <f t="shared" si="9"/>
        <v>34</v>
      </c>
      <c r="Y26" s="151">
        <f t="shared" si="9"/>
        <v>38.2</v>
      </c>
      <c r="Z26" s="157">
        <f t="shared" si="9"/>
        <v>38</v>
      </c>
      <c r="AA26" s="154">
        <f t="shared" si="9"/>
        <v>66</v>
      </c>
      <c r="AB26" s="151">
        <f t="shared" si="9"/>
        <v>33.8</v>
      </c>
      <c r="AC26" s="155">
        <f t="shared" si="9"/>
        <v>38</v>
      </c>
      <c r="AD26" s="156">
        <f t="shared" si="9"/>
        <v>26</v>
      </c>
      <c r="AE26" s="151">
        <f t="shared" si="9"/>
        <v>41</v>
      </c>
      <c r="AF26" s="157">
        <f t="shared" si="9"/>
        <v>55</v>
      </c>
      <c r="AG26" s="154">
        <f t="shared" si="9"/>
        <v>30</v>
      </c>
      <c r="AH26" s="151">
        <f t="shared" si="9"/>
        <v>38</v>
      </c>
      <c r="AI26" s="155">
        <f t="shared" si="9"/>
        <v>38</v>
      </c>
      <c r="AJ26" s="156">
        <f t="shared" si="9"/>
        <v>46</v>
      </c>
      <c r="AK26" s="151">
        <f t="shared" si="9"/>
        <v>38</v>
      </c>
      <c r="AL26" s="157">
        <f t="shared" si="9"/>
        <v>72</v>
      </c>
      <c r="AM26" s="154">
        <f t="shared" si="9"/>
        <v>37</v>
      </c>
      <c r="AN26" s="151">
        <f t="shared" si="9"/>
        <v>38</v>
      </c>
      <c r="AO26" s="155">
        <f t="shared" si="9"/>
        <v>33</v>
      </c>
      <c r="AP26" s="156">
        <f t="shared" si="9"/>
        <v>37</v>
      </c>
      <c r="AQ26" s="151">
        <f t="shared" si="9"/>
        <v>24</v>
      </c>
      <c r="AR26" s="157">
        <f t="shared" si="9"/>
        <v>29</v>
      </c>
      <c r="AS26" s="154">
        <f t="shared" si="9"/>
        <v>45</v>
      </c>
      <c r="AT26" s="151">
        <f t="shared" si="9"/>
        <v>36</v>
      </c>
      <c r="AU26" s="155">
        <f t="shared" si="9"/>
        <v>31</v>
      </c>
      <c r="AV26" s="156">
        <f t="shared" si="9"/>
        <v>34</v>
      </c>
      <c r="AW26" s="151">
        <f t="shared" si="9"/>
        <v>34</v>
      </c>
      <c r="AX26" s="155">
        <f t="shared" si="9"/>
        <v>28</v>
      </c>
    </row>
    <row r="27" spans="1:50" ht="7.5" customHeight="1">
      <c r="A27" s="122"/>
      <c r="B27" s="123"/>
      <c r="C27" s="123"/>
      <c r="D27" s="123"/>
      <c r="E27" s="113"/>
      <c r="F27" s="123"/>
      <c r="G27" s="123"/>
      <c r="H27" s="123"/>
      <c r="I27" s="123"/>
      <c r="J27" s="123"/>
      <c r="K27" s="124"/>
      <c r="L27" s="241"/>
      <c r="M27" s="241"/>
      <c r="N27" s="125"/>
      <c r="O27" s="144"/>
      <c r="P27" s="145"/>
      <c r="Q27" s="146"/>
      <c r="R27" s="147"/>
      <c r="S27" s="145"/>
      <c r="T27" s="148"/>
      <c r="U27" s="144"/>
      <c r="V27" s="145"/>
      <c r="W27" s="146"/>
      <c r="X27" s="147"/>
      <c r="Y27" s="145"/>
      <c r="Z27" s="148"/>
      <c r="AA27" s="144"/>
      <c r="AB27" s="145"/>
      <c r="AC27" s="146"/>
      <c r="AD27" s="147"/>
      <c r="AE27" s="145"/>
      <c r="AF27" s="148"/>
      <c r="AG27" s="144"/>
      <c r="AH27" s="145"/>
      <c r="AI27" s="146"/>
      <c r="AJ27" s="147"/>
      <c r="AK27" s="145"/>
      <c r="AL27" s="148"/>
      <c r="AM27" s="144"/>
      <c r="AN27" s="145"/>
      <c r="AO27" s="146"/>
      <c r="AP27" s="147"/>
      <c r="AQ27" s="145"/>
      <c r="AR27" s="148"/>
      <c r="AS27" s="144"/>
      <c r="AT27" s="145"/>
      <c r="AU27" s="146"/>
      <c r="AV27" s="147"/>
      <c r="AW27" s="145"/>
      <c r="AX27" s="146"/>
    </row>
    <row r="28" spans="1:50" ht="17.25" customHeight="1">
      <c r="A28" s="31"/>
      <c r="B28" s="32" t="s">
        <v>105</v>
      </c>
      <c r="C28" s="32"/>
      <c r="D28" s="32"/>
      <c r="E28" s="33"/>
      <c r="F28" s="32"/>
      <c r="G28" s="32"/>
      <c r="H28" s="32"/>
      <c r="I28" s="32"/>
      <c r="J28" s="32"/>
      <c r="K28" s="37"/>
      <c r="L28" s="239"/>
      <c r="M28" s="239"/>
      <c r="N28" s="66">
        <f>SUM(O28:AX28)</f>
        <v>504</v>
      </c>
      <c r="O28" s="85">
        <v>14</v>
      </c>
      <c r="P28" s="56">
        <v>14</v>
      </c>
      <c r="Q28" s="57">
        <v>14</v>
      </c>
      <c r="R28" s="75">
        <v>14</v>
      </c>
      <c r="S28" s="56">
        <v>14</v>
      </c>
      <c r="T28" s="95">
        <v>14</v>
      </c>
      <c r="U28" s="85">
        <v>14</v>
      </c>
      <c r="V28" s="56">
        <v>14</v>
      </c>
      <c r="W28" s="57">
        <v>14</v>
      </c>
      <c r="X28" s="75">
        <v>14</v>
      </c>
      <c r="Y28" s="56">
        <v>14</v>
      </c>
      <c r="Z28" s="95">
        <v>14</v>
      </c>
      <c r="AA28" s="85">
        <v>14</v>
      </c>
      <c r="AB28" s="56">
        <v>14</v>
      </c>
      <c r="AC28" s="57">
        <v>14</v>
      </c>
      <c r="AD28" s="75">
        <v>14</v>
      </c>
      <c r="AE28" s="56">
        <v>14</v>
      </c>
      <c r="AF28" s="95">
        <v>14</v>
      </c>
      <c r="AG28" s="85">
        <v>14</v>
      </c>
      <c r="AH28" s="56">
        <v>14</v>
      </c>
      <c r="AI28" s="57">
        <v>14</v>
      </c>
      <c r="AJ28" s="75">
        <v>14</v>
      </c>
      <c r="AK28" s="56">
        <v>14</v>
      </c>
      <c r="AL28" s="95">
        <v>14</v>
      </c>
      <c r="AM28" s="85">
        <v>14</v>
      </c>
      <c r="AN28" s="56">
        <v>14</v>
      </c>
      <c r="AO28" s="57">
        <v>14</v>
      </c>
      <c r="AP28" s="75">
        <v>14</v>
      </c>
      <c r="AQ28" s="56">
        <v>14</v>
      </c>
      <c r="AR28" s="95">
        <v>14</v>
      </c>
      <c r="AS28" s="85">
        <v>14</v>
      </c>
      <c r="AT28" s="56">
        <v>14</v>
      </c>
      <c r="AU28" s="57">
        <v>14</v>
      </c>
      <c r="AV28" s="75">
        <v>14</v>
      </c>
      <c r="AW28" s="56">
        <v>14</v>
      </c>
      <c r="AX28" s="57">
        <v>14</v>
      </c>
    </row>
    <row r="29" spans="1:50" ht="17.25" customHeight="1">
      <c r="A29" s="31"/>
      <c r="B29" s="32" t="s">
        <v>106</v>
      </c>
      <c r="C29" s="32"/>
      <c r="D29" s="32"/>
      <c r="E29" s="33"/>
      <c r="F29" s="32"/>
      <c r="G29" s="32"/>
      <c r="H29" s="32"/>
      <c r="I29" s="32"/>
      <c r="J29" s="32"/>
      <c r="K29" s="37"/>
      <c r="L29" s="239"/>
      <c r="M29" s="239"/>
      <c r="N29" s="66">
        <f>SUM(O29:AX29)</f>
        <v>360</v>
      </c>
      <c r="O29" s="85">
        <v>10</v>
      </c>
      <c r="P29" s="56">
        <v>10</v>
      </c>
      <c r="Q29" s="57">
        <v>10</v>
      </c>
      <c r="R29" s="75">
        <v>10</v>
      </c>
      <c r="S29" s="56">
        <v>10</v>
      </c>
      <c r="T29" s="95">
        <v>10</v>
      </c>
      <c r="U29" s="85">
        <v>10</v>
      </c>
      <c r="V29" s="56">
        <v>10</v>
      </c>
      <c r="W29" s="57">
        <v>10</v>
      </c>
      <c r="X29" s="75">
        <v>10</v>
      </c>
      <c r="Y29" s="56">
        <v>10</v>
      </c>
      <c r="Z29" s="95">
        <v>10</v>
      </c>
      <c r="AA29" s="85">
        <v>10</v>
      </c>
      <c r="AB29" s="56">
        <v>10</v>
      </c>
      <c r="AC29" s="57">
        <v>10</v>
      </c>
      <c r="AD29" s="75">
        <v>10</v>
      </c>
      <c r="AE29" s="56">
        <v>10</v>
      </c>
      <c r="AF29" s="95">
        <v>10</v>
      </c>
      <c r="AG29" s="85">
        <v>10</v>
      </c>
      <c r="AH29" s="56">
        <v>10</v>
      </c>
      <c r="AI29" s="57">
        <v>10</v>
      </c>
      <c r="AJ29" s="75">
        <v>10</v>
      </c>
      <c r="AK29" s="56">
        <v>10</v>
      </c>
      <c r="AL29" s="95">
        <v>10</v>
      </c>
      <c r="AM29" s="85">
        <v>10</v>
      </c>
      <c r="AN29" s="56">
        <v>10</v>
      </c>
      <c r="AO29" s="57">
        <v>10</v>
      </c>
      <c r="AP29" s="75">
        <v>10</v>
      </c>
      <c r="AQ29" s="56">
        <v>10</v>
      </c>
      <c r="AR29" s="95">
        <v>10</v>
      </c>
      <c r="AS29" s="85">
        <v>10</v>
      </c>
      <c r="AT29" s="56">
        <v>10</v>
      </c>
      <c r="AU29" s="57">
        <v>10</v>
      </c>
      <c r="AV29" s="75">
        <v>10</v>
      </c>
      <c r="AW29" s="56">
        <v>10</v>
      </c>
      <c r="AX29" s="57">
        <v>10</v>
      </c>
    </row>
    <row r="30" spans="1:50" ht="4.5" customHeight="1">
      <c r="A30" s="158"/>
      <c r="B30" s="159"/>
      <c r="C30" s="159"/>
      <c r="D30" s="159"/>
      <c r="E30" s="160"/>
      <c r="F30" s="159"/>
      <c r="G30" s="159"/>
      <c r="H30" s="159"/>
      <c r="I30" s="159"/>
      <c r="J30" s="159"/>
      <c r="K30" s="161"/>
      <c r="L30" s="242"/>
      <c r="M30" s="242"/>
      <c r="N30" s="162"/>
      <c r="O30" s="163"/>
      <c r="P30" s="164"/>
      <c r="Q30" s="165"/>
      <c r="R30" s="166"/>
      <c r="S30" s="164"/>
      <c r="T30" s="167"/>
      <c r="U30" s="163"/>
      <c r="V30" s="164"/>
      <c r="W30" s="165"/>
      <c r="X30" s="166"/>
      <c r="Y30" s="164"/>
      <c r="Z30" s="167"/>
      <c r="AA30" s="163"/>
      <c r="AB30" s="164"/>
      <c r="AC30" s="165"/>
      <c r="AD30" s="166"/>
      <c r="AE30" s="164"/>
      <c r="AF30" s="167"/>
      <c r="AG30" s="163"/>
      <c r="AH30" s="164"/>
      <c r="AI30" s="165"/>
      <c r="AJ30" s="166"/>
      <c r="AK30" s="164"/>
      <c r="AL30" s="167"/>
      <c r="AM30" s="163"/>
      <c r="AN30" s="164"/>
      <c r="AO30" s="165"/>
      <c r="AP30" s="166"/>
      <c r="AQ30" s="164"/>
      <c r="AR30" s="167"/>
      <c r="AS30" s="163"/>
      <c r="AT30" s="164"/>
      <c r="AU30" s="165"/>
      <c r="AV30" s="166"/>
      <c r="AW30" s="164"/>
      <c r="AX30" s="165"/>
    </row>
    <row r="31" spans="1:50" ht="17.25" customHeight="1">
      <c r="A31" s="149"/>
      <c r="B31" s="150" t="s">
        <v>92</v>
      </c>
      <c r="C31" s="150"/>
      <c r="D31" s="150"/>
      <c r="E31" s="151"/>
      <c r="F31" s="152"/>
      <c r="G31" s="152"/>
      <c r="H31" s="152"/>
      <c r="I31" s="150"/>
      <c r="J31" s="150"/>
      <c r="K31" s="152"/>
      <c r="L31" s="240"/>
      <c r="M31" s="240"/>
      <c r="N31" s="153">
        <f>SUM(O31:AX31)</f>
        <v>2150.2</v>
      </c>
      <c r="O31" s="168">
        <f aca="true" t="shared" si="10" ref="O31:AX31">O26+O28+O29</f>
        <v>41</v>
      </c>
      <c r="P31" s="169">
        <f t="shared" si="10"/>
        <v>49</v>
      </c>
      <c r="Q31" s="170">
        <f t="shared" si="10"/>
        <v>43</v>
      </c>
      <c r="R31" s="171">
        <f t="shared" si="10"/>
        <v>43</v>
      </c>
      <c r="S31" s="169">
        <f t="shared" si="10"/>
        <v>43</v>
      </c>
      <c r="T31" s="153">
        <f t="shared" si="10"/>
        <v>43</v>
      </c>
      <c r="U31" s="168">
        <f t="shared" si="10"/>
        <v>82</v>
      </c>
      <c r="V31" s="169">
        <f t="shared" si="10"/>
        <v>44</v>
      </c>
      <c r="W31" s="170">
        <f t="shared" si="10"/>
        <v>76.2</v>
      </c>
      <c r="X31" s="171">
        <f t="shared" si="10"/>
        <v>58</v>
      </c>
      <c r="Y31" s="169">
        <f t="shared" si="10"/>
        <v>62.2</v>
      </c>
      <c r="Z31" s="153">
        <f t="shared" si="10"/>
        <v>62</v>
      </c>
      <c r="AA31" s="168">
        <f t="shared" si="10"/>
        <v>90</v>
      </c>
      <c r="AB31" s="169">
        <f t="shared" si="10"/>
        <v>57.8</v>
      </c>
      <c r="AC31" s="170">
        <f t="shared" si="10"/>
        <v>62</v>
      </c>
      <c r="AD31" s="171">
        <f t="shared" si="10"/>
        <v>50</v>
      </c>
      <c r="AE31" s="169">
        <f t="shared" si="10"/>
        <v>65</v>
      </c>
      <c r="AF31" s="153">
        <f t="shared" si="10"/>
        <v>79</v>
      </c>
      <c r="AG31" s="168">
        <f t="shared" si="10"/>
        <v>54</v>
      </c>
      <c r="AH31" s="169">
        <f t="shared" si="10"/>
        <v>62</v>
      </c>
      <c r="AI31" s="170">
        <f t="shared" si="10"/>
        <v>62</v>
      </c>
      <c r="AJ31" s="171">
        <f t="shared" si="10"/>
        <v>70</v>
      </c>
      <c r="AK31" s="169">
        <f t="shared" si="10"/>
        <v>62</v>
      </c>
      <c r="AL31" s="153">
        <f t="shared" si="10"/>
        <v>96</v>
      </c>
      <c r="AM31" s="168">
        <f t="shared" si="10"/>
        <v>61</v>
      </c>
      <c r="AN31" s="169">
        <f t="shared" si="10"/>
        <v>62</v>
      </c>
      <c r="AO31" s="170">
        <f t="shared" si="10"/>
        <v>57</v>
      </c>
      <c r="AP31" s="171">
        <f t="shared" si="10"/>
        <v>61</v>
      </c>
      <c r="AQ31" s="169">
        <f t="shared" si="10"/>
        <v>48</v>
      </c>
      <c r="AR31" s="153">
        <f t="shared" si="10"/>
        <v>53</v>
      </c>
      <c r="AS31" s="168">
        <f t="shared" si="10"/>
        <v>69</v>
      </c>
      <c r="AT31" s="169">
        <f t="shared" si="10"/>
        <v>60</v>
      </c>
      <c r="AU31" s="170">
        <f t="shared" si="10"/>
        <v>55</v>
      </c>
      <c r="AV31" s="171">
        <f t="shared" si="10"/>
        <v>58</v>
      </c>
      <c r="AW31" s="169">
        <f t="shared" si="10"/>
        <v>58</v>
      </c>
      <c r="AX31" s="170">
        <f t="shared" si="10"/>
        <v>52</v>
      </c>
    </row>
    <row r="32" spans="1:50" ht="6" customHeight="1">
      <c r="A32" s="172"/>
      <c r="B32" s="173"/>
      <c r="C32" s="173"/>
      <c r="D32" s="173"/>
      <c r="E32" s="174"/>
      <c r="F32" s="175"/>
      <c r="G32" s="175"/>
      <c r="H32" s="175"/>
      <c r="I32" s="173"/>
      <c r="J32" s="173"/>
      <c r="K32" s="175"/>
      <c r="L32" s="243"/>
      <c r="M32" s="243"/>
      <c r="N32" s="176"/>
      <c r="O32" s="177"/>
      <c r="P32" s="178"/>
      <c r="Q32" s="179"/>
      <c r="R32" s="180"/>
      <c r="S32" s="178"/>
      <c r="T32" s="176"/>
      <c r="U32" s="177"/>
      <c r="V32" s="178"/>
      <c r="W32" s="179"/>
      <c r="X32" s="180"/>
      <c r="Y32" s="178"/>
      <c r="Z32" s="176"/>
      <c r="AA32" s="177"/>
      <c r="AB32" s="178"/>
      <c r="AC32" s="179"/>
      <c r="AD32" s="180"/>
      <c r="AE32" s="178"/>
      <c r="AF32" s="176"/>
      <c r="AG32" s="177"/>
      <c r="AH32" s="178"/>
      <c r="AI32" s="179"/>
      <c r="AJ32" s="180"/>
      <c r="AK32" s="178"/>
      <c r="AL32" s="176"/>
      <c r="AM32" s="177"/>
      <c r="AN32" s="178"/>
      <c r="AO32" s="179"/>
      <c r="AP32" s="180"/>
      <c r="AQ32" s="178"/>
      <c r="AR32" s="176"/>
      <c r="AS32" s="177"/>
      <c r="AT32" s="178"/>
      <c r="AU32" s="179"/>
      <c r="AV32" s="180"/>
      <c r="AW32" s="178"/>
      <c r="AX32" s="179"/>
    </row>
    <row r="33" spans="1:50" ht="17.25" customHeight="1">
      <c r="A33" s="25"/>
      <c r="B33" s="26" t="s">
        <v>107</v>
      </c>
      <c r="C33" s="26"/>
      <c r="D33" s="26"/>
      <c r="E33" s="27"/>
      <c r="F33" s="26"/>
      <c r="G33" s="26"/>
      <c r="H33" s="26"/>
      <c r="I33" s="26"/>
      <c r="J33" s="26"/>
      <c r="K33" s="28"/>
      <c r="L33" s="244"/>
      <c r="M33" s="244"/>
      <c r="N33" s="186">
        <f>SUM(O33:AX33)</f>
        <v>2304</v>
      </c>
      <c r="O33" s="187">
        <v>64</v>
      </c>
      <c r="P33" s="188">
        <v>64</v>
      </c>
      <c r="Q33" s="189">
        <v>64</v>
      </c>
      <c r="R33" s="190">
        <v>64</v>
      </c>
      <c r="S33" s="188">
        <v>64</v>
      </c>
      <c r="T33" s="186">
        <v>64</v>
      </c>
      <c r="U33" s="187">
        <v>64</v>
      </c>
      <c r="V33" s="188">
        <v>64</v>
      </c>
      <c r="W33" s="189">
        <v>64</v>
      </c>
      <c r="X33" s="190">
        <v>64</v>
      </c>
      <c r="Y33" s="188">
        <v>64</v>
      </c>
      <c r="Z33" s="186">
        <v>64</v>
      </c>
      <c r="AA33" s="187">
        <v>64</v>
      </c>
      <c r="AB33" s="188">
        <v>64</v>
      </c>
      <c r="AC33" s="189">
        <v>64</v>
      </c>
      <c r="AD33" s="190">
        <v>64</v>
      </c>
      <c r="AE33" s="188">
        <v>64</v>
      </c>
      <c r="AF33" s="186">
        <v>64</v>
      </c>
      <c r="AG33" s="187">
        <v>64</v>
      </c>
      <c r="AH33" s="188">
        <v>64</v>
      </c>
      <c r="AI33" s="189">
        <v>64</v>
      </c>
      <c r="AJ33" s="190">
        <v>64</v>
      </c>
      <c r="AK33" s="188">
        <v>64</v>
      </c>
      <c r="AL33" s="186">
        <v>64</v>
      </c>
      <c r="AM33" s="187">
        <v>64</v>
      </c>
      <c r="AN33" s="188">
        <v>64</v>
      </c>
      <c r="AO33" s="189">
        <v>64</v>
      </c>
      <c r="AP33" s="190">
        <v>64</v>
      </c>
      <c r="AQ33" s="188">
        <v>64</v>
      </c>
      <c r="AR33" s="186">
        <v>64</v>
      </c>
      <c r="AS33" s="187">
        <v>64</v>
      </c>
      <c r="AT33" s="188">
        <v>64</v>
      </c>
      <c r="AU33" s="189">
        <v>64</v>
      </c>
      <c r="AV33" s="190">
        <v>64</v>
      </c>
      <c r="AW33" s="188">
        <v>64</v>
      </c>
      <c r="AX33" s="189">
        <v>64</v>
      </c>
    </row>
    <row r="34" spans="1:50" ht="17.25" customHeight="1">
      <c r="A34" s="31"/>
      <c r="B34" s="32" t="s">
        <v>98</v>
      </c>
      <c r="C34" s="32"/>
      <c r="D34" s="32"/>
      <c r="E34" s="33"/>
      <c r="F34" s="32"/>
      <c r="G34" s="32"/>
      <c r="H34" s="32"/>
      <c r="I34" s="32"/>
      <c r="J34" s="32">
        <v>700</v>
      </c>
      <c r="K34" s="37"/>
      <c r="L34" s="239">
        <f>N34*J34/10000</f>
        <v>8.12</v>
      </c>
      <c r="M34" s="239"/>
      <c r="N34" s="66">
        <f>SUM(O34:AX34)</f>
        <v>116</v>
      </c>
      <c r="O34" s="86"/>
      <c r="P34" s="38"/>
      <c r="Q34" s="58"/>
      <c r="R34" s="76"/>
      <c r="S34" s="38"/>
      <c r="T34" s="66"/>
      <c r="U34" s="86">
        <v>18</v>
      </c>
      <c r="V34" s="38"/>
      <c r="W34" s="58">
        <v>13</v>
      </c>
      <c r="X34" s="76"/>
      <c r="Y34" s="38"/>
      <c r="Z34" s="66"/>
      <c r="AA34" s="86">
        <v>26</v>
      </c>
      <c r="AB34" s="38"/>
      <c r="AC34" s="58"/>
      <c r="AD34" s="76"/>
      <c r="AE34" s="38">
        <v>1</v>
      </c>
      <c r="AF34" s="66">
        <v>15</v>
      </c>
      <c r="AG34" s="86"/>
      <c r="AH34" s="38"/>
      <c r="AI34" s="58"/>
      <c r="AJ34" s="76">
        <v>6</v>
      </c>
      <c r="AK34" s="38"/>
      <c r="AL34" s="66">
        <v>32</v>
      </c>
      <c r="AM34" s="86"/>
      <c r="AN34" s="38"/>
      <c r="AO34" s="58"/>
      <c r="AP34" s="76"/>
      <c r="AQ34" s="38"/>
      <c r="AR34" s="66"/>
      <c r="AS34" s="86">
        <v>5</v>
      </c>
      <c r="AT34" s="38"/>
      <c r="AU34" s="58"/>
      <c r="AV34" s="76"/>
      <c r="AW34" s="38"/>
      <c r="AX34" s="58"/>
    </row>
    <row r="35" spans="1:50" ht="17.25" customHeight="1">
      <c r="A35" s="59"/>
      <c r="B35" s="60" t="s">
        <v>99</v>
      </c>
      <c r="C35" s="60"/>
      <c r="D35" s="60"/>
      <c r="E35" s="61"/>
      <c r="F35" s="60"/>
      <c r="G35" s="60"/>
      <c r="H35" s="60"/>
      <c r="I35" s="60"/>
      <c r="J35" s="60"/>
      <c r="K35" s="62"/>
      <c r="L35" s="245"/>
      <c r="M35" s="245"/>
      <c r="N35" s="67">
        <f>SUM(O35:AX35)</f>
        <v>2420</v>
      </c>
      <c r="O35" s="191">
        <f aca="true" t="shared" si="11" ref="O35:AX35">O33+O34</f>
        <v>64</v>
      </c>
      <c r="P35" s="63">
        <f t="shared" si="11"/>
        <v>64</v>
      </c>
      <c r="Q35" s="192">
        <f t="shared" si="11"/>
        <v>64</v>
      </c>
      <c r="R35" s="193">
        <f t="shared" si="11"/>
        <v>64</v>
      </c>
      <c r="S35" s="63">
        <f t="shared" si="11"/>
        <v>64</v>
      </c>
      <c r="T35" s="67">
        <f t="shared" si="11"/>
        <v>64</v>
      </c>
      <c r="U35" s="191">
        <f t="shared" si="11"/>
        <v>82</v>
      </c>
      <c r="V35" s="63">
        <f t="shared" si="11"/>
        <v>64</v>
      </c>
      <c r="W35" s="192">
        <f t="shared" si="11"/>
        <v>77</v>
      </c>
      <c r="X35" s="193">
        <f t="shared" si="11"/>
        <v>64</v>
      </c>
      <c r="Y35" s="63">
        <f t="shared" si="11"/>
        <v>64</v>
      </c>
      <c r="Z35" s="67">
        <f t="shared" si="11"/>
        <v>64</v>
      </c>
      <c r="AA35" s="191">
        <f t="shared" si="11"/>
        <v>90</v>
      </c>
      <c r="AB35" s="63">
        <f t="shared" si="11"/>
        <v>64</v>
      </c>
      <c r="AC35" s="192">
        <f t="shared" si="11"/>
        <v>64</v>
      </c>
      <c r="AD35" s="193">
        <f t="shared" si="11"/>
        <v>64</v>
      </c>
      <c r="AE35" s="63">
        <f t="shared" si="11"/>
        <v>65</v>
      </c>
      <c r="AF35" s="67">
        <f t="shared" si="11"/>
        <v>79</v>
      </c>
      <c r="AG35" s="191">
        <f t="shared" si="11"/>
        <v>64</v>
      </c>
      <c r="AH35" s="63">
        <f t="shared" si="11"/>
        <v>64</v>
      </c>
      <c r="AI35" s="192">
        <f t="shared" si="11"/>
        <v>64</v>
      </c>
      <c r="AJ35" s="193">
        <f t="shared" si="11"/>
        <v>70</v>
      </c>
      <c r="AK35" s="63">
        <f t="shared" si="11"/>
        <v>64</v>
      </c>
      <c r="AL35" s="67">
        <f t="shared" si="11"/>
        <v>96</v>
      </c>
      <c r="AM35" s="191">
        <f t="shared" si="11"/>
        <v>64</v>
      </c>
      <c r="AN35" s="63">
        <f t="shared" si="11"/>
        <v>64</v>
      </c>
      <c r="AO35" s="192">
        <f t="shared" si="11"/>
        <v>64</v>
      </c>
      <c r="AP35" s="193">
        <f t="shared" si="11"/>
        <v>64</v>
      </c>
      <c r="AQ35" s="63">
        <f t="shared" si="11"/>
        <v>64</v>
      </c>
      <c r="AR35" s="67">
        <f t="shared" si="11"/>
        <v>64</v>
      </c>
      <c r="AS35" s="191">
        <f t="shared" si="11"/>
        <v>69</v>
      </c>
      <c r="AT35" s="63">
        <f t="shared" si="11"/>
        <v>64</v>
      </c>
      <c r="AU35" s="192">
        <f t="shared" si="11"/>
        <v>64</v>
      </c>
      <c r="AV35" s="193">
        <f t="shared" si="11"/>
        <v>64</v>
      </c>
      <c r="AW35" s="63">
        <f t="shared" si="11"/>
        <v>64</v>
      </c>
      <c r="AX35" s="192">
        <f t="shared" si="11"/>
        <v>64</v>
      </c>
    </row>
    <row r="36" spans="1:50" ht="17.25" customHeight="1">
      <c r="A36" s="181"/>
      <c r="B36" s="182"/>
      <c r="C36" s="182"/>
      <c r="D36" s="182"/>
      <c r="E36" s="183"/>
      <c r="F36" s="182"/>
      <c r="G36" s="182"/>
      <c r="H36" s="182"/>
      <c r="I36" s="182"/>
      <c r="J36" s="182"/>
      <c r="K36" s="184">
        <f>K26</f>
        <v>391.64553</v>
      </c>
      <c r="L36" s="246">
        <f>L26+L34</f>
        <v>182.18468000000001</v>
      </c>
      <c r="M36" s="246">
        <f>K36-L36</f>
        <v>209.46085</v>
      </c>
      <c r="N36" s="185">
        <f>SUM(O36:AX36)</f>
        <v>2420</v>
      </c>
      <c r="O36" s="260">
        <f>SUM(O35:Q35)</f>
        <v>192</v>
      </c>
      <c r="P36" s="261"/>
      <c r="Q36" s="262"/>
      <c r="R36" s="263">
        <f>SUM(R35:T35)</f>
        <v>192</v>
      </c>
      <c r="S36" s="261"/>
      <c r="T36" s="264"/>
      <c r="U36" s="260">
        <f>SUM(U35:W35)</f>
        <v>223</v>
      </c>
      <c r="V36" s="261"/>
      <c r="W36" s="262"/>
      <c r="X36" s="263">
        <f>SUM(X35:Z35)</f>
        <v>192</v>
      </c>
      <c r="Y36" s="261"/>
      <c r="Z36" s="264"/>
      <c r="AA36" s="260">
        <f>SUM(AA35:AC35)</f>
        <v>218</v>
      </c>
      <c r="AB36" s="261"/>
      <c r="AC36" s="262"/>
      <c r="AD36" s="263">
        <f>SUM(AD35:AF35)</f>
        <v>208</v>
      </c>
      <c r="AE36" s="261"/>
      <c r="AF36" s="264"/>
      <c r="AG36" s="260">
        <f>SUM(AG35:AI35)</f>
        <v>192</v>
      </c>
      <c r="AH36" s="261"/>
      <c r="AI36" s="262"/>
      <c r="AJ36" s="263">
        <f>SUM(AJ35:AL35)</f>
        <v>230</v>
      </c>
      <c r="AK36" s="261"/>
      <c r="AL36" s="264"/>
      <c r="AM36" s="260">
        <f>SUM(AM35:AO35)</f>
        <v>192</v>
      </c>
      <c r="AN36" s="261"/>
      <c r="AO36" s="262"/>
      <c r="AP36" s="263">
        <f>SUM(AP35:AR35)</f>
        <v>192</v>
      </c>
      <c r="AQ36" s="261"/>
      <c r="AR36" s="264"/>
      <c r="AS36" s="260">
        <f>SUM(AS35:AU35)</f>
        <v>197</v>
      </c>
      <c r="AT36" s="261"/>
      <c r="AU36" s="262"/>
      <c r="AV36" s="263">
        <f>SUM(AV35:AX35)</f>
        <v>192</v>
      </c>
      <c r="AW36" s="261"/>
      <c r="AX36" s="262"/>
    </row>
    <row r="37" spans="14:50" ht="17.25" customHeight="1"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6:14" ht="17.25" customHeight="1">
      <c r="F38" t="s">
        <v>175</v>
      </c>
      <c r="K38" t="s">
        <v>183</v>
      </c>
      <c r="L38" t="s">
        <v>102</v>
      </c>
      <c r="N38" s="3"/>
    </row>
    <row r="39" spans="6:14" ht="17.25" customHeight="1">
      <c r="F39" s="11" t="s">
        <v>19</v>
      </c>
      <c r="G39" s="12"/>
      <c r="H39" s="5"/>
      <c r="I39" s="6"/>
      <c r="K39" t="s">
        <v>184</v>
      </c>
      <c r="L39" t="s">
        <v>104</v>
      </c>
      <c r="N39" s="3"/>
    </row>
    <row r="40" spans="6:14" ht="17.25" customHeight="1">
      <c r="F40" s="13" t="s">
        <v>15</v>
      </c>
      <c r="G40" s="14"/>
      <c r="H40" s="7" t="s">
        <v>173</v>
      </c>
      <c r="I40" s="8"/>
      <c r="K40" t="s">
        <v>185</v>
      </c>
      <c r="L40" t="s">
        <v>109</v>
      </c>
      <c r="N40" s="3"/>
    </row>
    <row r="41" spans="6:14" ht="17.25" customHeight="1">
      <c r="F41" s="15" t="s">
        <v>16</v>
      </c>
      <c r="G41" s="24"/>
      <c r="H41" s="5"/>
      <c r="I41" s="6"/>
      <c r="N41" s="3"/>
    </row>
    <row r="42" spans="6:14" ht="17.25" customHeight="1">
      <c r="F42" s="16" t="s">
        <v>76</v>
      </c>
      <c r="G42" s="17"/>
      <c r="H42" s="9" t="s">
        <v>174</v>
      </c>
      <c r="I42" s="10"/>
      <c r="K42" s="2" t="s">
        <v>200</v>
      </c>
      <c r="N42" s="3"/>
    </row>
    <row r="43" spans="6:14" ht="17.25" customHeight="1">
      <c r="F43" s="18" t="s">
        <v>17</v>
      </c>
      <c r="G43" s="19"/>
      <c r="H43" s="5"/>
      <c r="I43" s="6"/>
      <c r="N43" s="3"/>
    </row>
    <row r="44" spans="6:9" ht="17.25" customHeight="1">
      <c r="F44" s="20" t="s">
        <v>110</v>
      </c>
      <c r="G44" s="21"/>
      <c r="H44" s="5"/>
      <c r="I44" s="6"/>
    </row>
    <row r="45" spans="6:9" ht="17.25" customHeight="1">
      <c r="F45" s="22" t="s">
        <v>111</v>
      </c>
      <c r="G45" s="23"/>
      <c r="H45" s="5"/>
      <c r="I45" s="6"/>
    </row>
    <row r="46" ht="17.25" customHeight="1"/>
  </sheetData>
  <mergeCells count="12">
    <mergeCell ref="AM36:AO36"/>
    <mergeCell ref="AP36:AR36"/>
    <mergeCell ref="AS36:AU36"/>
    <mergeCell ref="AV36:AX36"/>
    <mergeCell ref="AA36:AC36"/>
    <mergeCell ref="AD36:AF36"/>
    <mergeCell ref="AG36:AI36"/>
    <mergeCell ref="AJ36:AL36"/>
    <mergeCell ref="O36:Q36"/>
    <mergeCell ref="R36:T36"/>
    <mergeCell ref="U36:W36"/>
    <mergeCell ref="X36:Z36"/>
  </mergeCells>
  <conditionalFormatting sqref="O31:AX31">
    <cfRule type="expression" priority="1" dxfId="0" stopIfTrue="1">
      <formula>O31&gt;O35</formula>
    </cfRule>
    <cfRule type="expression" priority="2" dxfId="1" stopIfTrue="1">
      <formula>O31&gt;O33</formula>
    </cfRule>
  </conditionalFormatting>
  <conditionalFormatting sqref="O26:AX26 O14:AX22 T23:AW25 T11:AW13 O8:AX10">
    <cfRule type="cellIs" priority="3" dxfId="2" operator="equal" stopIfTrue="1">
      <formula>0</formula>
    </cfRule>
  </conditionalFormatting>
  <conditionalFormatting sqref="O32:AX32">
    <cfRule type="cellIs" priority="4" dxfId="0" operator="greaterThan" stopIfTrue="1">
      <formula>48</formula>
    </cfRule>
  </conditionalFormatting>
  <printOptions/>
  <pageMargins left="0.75" right="0.75" top="1" bottom="1" header="0.512" footer="0.512"/>
  <pageSetup fitToHeight="1" fitToWidth="1" horizontalDpi="600" verticalDpi="600" orientation="landscape" paperSize="9" scale="58" r:id="rId1"/>
  <headerFooter alignWithMargins="0">
    <oddHeader>&amp;C&amp;F &amp;A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5"/>
  <sheetViews>
    <sheetView workbookViewId="0" topLeftCell="A1">
      <pane ySplit="7" topLeftCell="BM8" activePane="bottomLeft" state="frozen"/>
      <selection pane="topLeft" activeCell="A25" sqref="A25"/>
      <selection pane="bottomLeft" activeCell="A25" sqref="A25"/>
    </sheetView>
  </sheetViews>
  <sheetFormatPr defaultColWidth="9.00390625" defaultRowHeight="13.5"/>
  <cols>
    <col min="1" max="1" width="2.875" style="0" customWidth="1"/>
    <col min="2" max="2" width="10.00390625" style="0" customWidth="1"/>
    <col min="4" max="4" width="11.50390625" style="0" bestFit="1" customWidth="1"/>
    <col min="5" max="5" width="3.25390625" style="1" customWidth="1"/>
    <col min="6" max="10" width="7.875" style="0" customWidth="1"/>
    <col min="11" max="13" width="7.875" style="2" customWidth="1"/>
    <col min="14" max="14" width="7.375" style="0" bestFit="1" customWidth="1"/>
    <col min="15" max="15" width="2.875" style="0" customWidth="1"/>
    <col min="16" max="26" width="3.25390625" style="0" customWidth="1"/>
    <col min="27" max="27" width="4.00390625" style="0" customWidth="1"/>
    <col min="28" max="50" width="3.25390625" style="0" customWidth="1"/>
  </cols>
  <sheetData>
    <row r="1" spans="2:6" ht="13.5">
      <c r="B1" s="237" t="s">
        <v>194</v>
      </c>
      <c r="C1" s="236">
        <v>2016</v>
      </c>
      <c r="F1" t="s">
        <v>217</v>
      </c>
    </row>
    <row r="2" spans="2:3" ht="13.5">
      <c r="B2" s="237" t="s">
        <v>177</v>
      </c>
      <c r="C2" s="238">
        <v>1</v>
      </c>
    </row>
    <row r="3" spans="2:3" ht="13.5">
      <c r="B3" s="237" t="s">
        <v>176</v>
      </c>
      <c r="C3" s="238">
        <v>1</v>
      </c>
    </row>
    <row r="6" spans="1:50" ht="17.25" customHeight="1">
      <c r="A6" s="25"/>
      <c r="B6" s="26"/>
      <c r="C6" s="26"/>
      <c r="D6" s="26"/>
      <c r="E6" s="27"/>
      <c r="F6" s="26"/>
      <c r="G6" s="26"/>
      <c r="H6" s="26"/>
      <c r="I6" s="26"/>
      <c r="J6" s="26"/>
      <c r="K6" s="28"/>
      <c r="L6" s="28"/>
      <c r="M6" s="28"/>
      <c r="N6" s="64"/>
      <c r="O6" s="117" t="s">
        <v>0</v>
      </c>
      <c r="P6" s="118"/>
      <c r="Q6" s="119"/>
      <c r="R6" s="120" t="s">
        <v>10</v>
      </c>
      <c r="S6" s="118"/>
      <c r="T6" s="121"/>
      <c r="U6" s="117" t="s">
        <v>1</v>
      </c>
      <c r="V6" s="118"/>
      <c r="W6" s="119"/>
      <c r="X6" s="120" t="s">
        <v>2</v>
      </c>
      <c r="Y6" s="118"/>
      <c r="Z6" s="121"/>
      <c r="AA6" s="117" t="s">
        <v>11</v>
      </c>
      <c r="AB6" s="118"/>
      <c r="AC6" s="119"/>
      <c r="AD6" s="120" t="s">
        <v>3</v>
      </c>
      <c r="AE6" s="118"/>
      <c r="AF6" s="121"/>
      <c r="AG6" s="117" t="s">
        <v>4</v>
      </c>
      <c r="AH6" s="118"/>
      <c r="AI6" s="119"/>
      <c r="AJ6" s="120" t="s">
        <v>5</v>
      </c>
      <c r="AK6" s="118"/>
      <c r="AL6" s="121"/>
      <c r="AM6" s="117" t="s">
        <v>6</v>
      </c>
      <c r="AN6" s="118"/>
      <c r="AO6" s="119"/>
      <c r="AP6" s="120" t="s">
        <v>7</v>
      </c>
      <c r="AQ6" s="118"/>
      <c r="AR6" s="121"/>
      <c r="AS6" s="117" t="s">
        <v>8</v>
      </c>
      <c r="AT6" s="118"/>
      <c r="AU6" s="119"/>
      <c r="AV6" s="120" t="s">
        <v>9</v>
      </c>
      <c r="AW6" s="118"/>
      <c r="AX6" s="119"/>
    </row>
    <row r="7" spans="1:50" ht="40.5">
      <c r="A7" s="31" t="s">
        <v>182</v>
      </c>
      <c r="B7" s="32" t="s">
        <v>18</v>
      </c>
      <c r="C7" s="32" t="s">
        <v>93</v>
      </c>
      <c r="D7" s="32" t="s">
        <v>152</v>
      </c>
      <c r="E7" s="33"/>
      <c r="F7" s="33" t="s">
        <v>72</v>
      </c>
      <c r="G7" s="33" t="s">
        <v>129</v>
      </c>
      <c r="H7" s="34" t="s">
        <v>172</v>
      </c>
      <c r="I7" s="34" t="s">
        <v>166</v>
      </c>
      <c r="J7" s="34" t="s">
        <v>167</v>
      </c>
      <c r="K7" s="35" t="s">
        <v>168</v>
      </c>
      <c r="L7" s="35" t="s">
        <v>169</v>
      </c>
      <c r="M7" s="35" t="s">
        <v>170</v>
      </c>
      <c r="N7" s="65" t="s">
        <v>171</v>
      </c>
      <c r="O7" s="112" t="s">
        <v>12</v>
      </c>
      <c r="P7" s="113" t="s">
        <v>13</v>
      </c>
      <c r="Q7" s="114" t="s">
        <v>14</v>
      </c>
      <c r="R7" s="115" t="s">
        <v>12</v>
      </c>
      <c r="S7" s="113" t="s">
        <v>13</v>
      </c>
      <c r="T7" s="116" t="s">
        <v>14</v>
      </c>
      <c r="U7" s="112" t="s">
        <v>12</v>
      </c>
      <c r="V7" s="113" t="s">
        <v>13</v>
      </c>
      <c r="W7" s="114" t="s">
        <v>14</v>
      </c>
      <c r="X7" s="115" t="s">
        <v>12</v>
      </c>
      <c r="Y7" s="113" t="s">
        <v>13</v>
      </c>
      <c r="Z7" s="116" t="s">
        <v>14</v>
      </c>
      <c r="AA7" s="112" t="s">
        <v>12</v>
      </c>
      <c r="AB7" s="113" t="s">
        <v>13</v>
      </c>
      <c r="AC7" s="114" t="s">
        <v>14</v>
      </c>
      <c r="AD7" s="115" t="s">
        <v>12</v>
      </c>
      <c r="AE7" s="113" t="s">
        <v>13</v>
      </c>
      <c r="AF7" s="116" t="s">
        <v>14</v>
      </c>
      <c r="AG7" s="112" t="s">
        <v>12</v>
      </c>
      <c r="AH7" s="113" t="s">
        <v>13</v>
      </c>
      <c r="AI7" s="114" t="s">
        <v>14</v>
      </c>
      <c r="AJ7" s="115" t="s">
        <v>12</v>
      </c>
      <c r="AK7" s="113" t="s">
        <v>13</v>
      </c>
      <c r="AL7" s="116" t="s">
        <v>14</v>
      </c>
      <c r="AM7" s="112" t="s">
        <v>12</v>
      </c>
      <c r="AN7" s="113" t="s">
        <v>13</v>
      </c>
      <c r="AO7" s="114" t="s">
        <v>14</v>
      </c>
      <c r="AP7" s="115" t="s">
        <v>12</v>
      </c>
      <c r="AQ7" s="113" t="s">
        <v>13</v>
      </c>
      <c r="AR7" s="116" t="s">
        <v>14</v>
      </c>
      <c r="AS7" s="112" t="s">
        <v>12</v>
      </c>
      <c r="AT7" s="113" t="s">
        <v>13</v>
      </c>
      <c r="AU7" s="114" t="s">
        <v>14</v>
      </c>
      <c r="AV7" s="115" t="s">
        <v>12</v>
      </c>
      <c r="AW7" s="113" t="s">
        <v>13</v>
      </c>
      <c r="AX7" s="114" t="s">
        <v>14</v>
      </c>
    </row>
    <row r="8" spans="1:50" ht="17.25" customHeight="1">
      <c r="A8" s="259" t="s">
        <v>203</v>
      </c>
      <c r="B8" s="31"/>
      <c r="C8" s="32"/>
      <c r="D8" s="32"/>
      <c r="E8" s="33"/>
      <c r="F8" s="32"/>
      <c r="G8" s="32"/>
      <c r="H8" s="32"/>
      <c r="I8" s="32"/>
      <c r="J8" s="32"/>
      <c r="K8" s="37"/>
      <c r="L8" s="239"/>
      <c r="M8" s="239"/>
      <c r="N8" s="66"/>
      <c r="O8" s="247"/>
      <c r="P8" s="248"/>
      <c r="Q8" s="249"/>
      <c r="R8" s="250"/>
      <c r="S8" s="248"/>
      <c r="T8" s="251"/>
      <c r="U8" s="247"/>
      <c r="V8" s="248"/>
      <c r="W8" s="252"/>
      <c r="X8" s="250"/>
      <c r="Y8" s="248"/>
      <c r="Z8" s="251"/>
      <c r="AA8" s="247"/>
      <c r="AB8" s="248"/>
      <c r="AC8" s="252"/>
      <c r="AD8" s="250"/>
      <c r="AE8" s="248"/>
      <c r="AF8" s="251"/>
      <c r="AG8" s="247"/>
      <c r="AH8" s="248"/>
      <c r="AI8" s="252"/>
      <c r="AJ8" s="250"/>
      <c r="AK8" s="248"/>
      <c r="AL8" s="251"/>
      <c r="AM8" s="247"/>
      <c r="AN8" s="248"/>
      <c r="AO8" s="252"/>
      <c r="AP8" s="250"/>
      <c r="AQ8" s="248"/>
      <c r="AR8" s="251"/>
      <c r="AS8" s="247"/>
      <c r="AT8" s="248"/>
      <c r="AU8" s="252"/>
      <c r="AV8" s="250"/>
      <c r="AW8" s="248"/>
      <c r="AX8" s="252"/>
    </row>
    <row r="9" spans="1:50" ht="17.25" customHeight="1">
      <c r="A9" s="31">
        <v>1</v>
      </c>
      <c r="B9" s="32" t="s">
        <v>116</v>
      </c>
      <c r="C9" s="32" t="s">
        <v>147</v>
      </c>
      <c r="D9" s="32" t="s">
        <v>145</v>
      </c>
      <c r="E9" s="33"/>
      <c r="F9" s="32">
        <v>10</v>
      </c>
      <c r="G9" s="32" t="s">
        <v>155</v>
      </c>
      <c r="H9" s="32">
        <v>10</v>
      </c>
      <c r="I9" s="32">
        <f>VLOOKUP(B9,LIST,4,FALSE)*F9*0.1*$C$2</f>
        <v>2500</v>
      </c>
      <c r="J9" s="32">
        <f>VLOOKUP(B9,LIST,6,FALSE)</f>
        <v>89</v>
      </c>
      <c r="K9" s="37">
        <f>I9*J9/10000</f>
        <v>22.25</v>
      </c>
      <c r="L9" s="239">
        <f>VLOOKUP(B9,LIST,9,FALSE)*F9/10</f>
        <v>8.9</v>
      </c>
      <c r="M9" s="239">
        <f>K9-L9</f>
        <v>13.35</v>
      </c>
      <c r="N9" s="66">
        <f>SUM(O9:AX9)</f>
        <v>72</v>
      </c>
      <c r="O9" s="83">
        <f aca="true" t="shared" si="0" ref="O9:X13">VLOOKUP($B9,LIST,COLUMN()-1,FALSE)*$F9*0.1*$C$3</f>
        <v>12</v>
      </c>
      <c r="P9" s="43">
        <f t="shared" si="0"/>
        <v>12</v>
      </c>
      <c r="Q9" s="53">
        <f t="shared" si="0"/>
        <v>12</v>
      </c>
      <c r="R9" s="73">
        <f t="shared" si="0"/>
        <v>12</v>
      </c>
      <c r="S9" s="43">
        <f t="shared" si="0"/>
        <v>12</v>
      </c>
      <c r="T9" s="94">
        <f t="shared" si="0"/>
        <v>12</v>
      </c>
      <c r="U9" s="78">
        <f t="shared" si="0"/>
        <v>0</v>
      </c>
      <c r="V9" s="33">
        <f t="shared" si="0"/>
        <v>0</v>
      </c>
      <c r="W9" s="36">
        <f t="shared" si="0"/>
        <v>0</v>
      </c>
      <c r="X9" s="69">
        <f t="shared" si="0"/>
        <v>0</v>
      </c>
      <c r="Y9" s="33">
        <f aca="true" t="shared" si="1" ref="Y9:AI13">VLOOKUP($B9,LIST,COLUMN()-1,FALSE)*$F9*0.1*$C$3</f>
        <v>0</v>
      </c>
      <c r="Z9" s="88">
        <f t="shared" si="1"/>
        <v>0</v>
      </c>
      <c r="AA9" s="78">
        <f t="shared" si="1"/>
        <v>0</v>
      </c>
      <c r="AB9" s="33">
        <f t="shared" si="1"/>
        <v>0</v>
      </c>
      <c r="AC9" s="36">
        <f t="shared" si="1"/>
        <v>0</v>
      </c>
      <c r="AD9" s="69">
        <f t="shared" si="1"/>
        <v>0</v>
      </c>
      <c r="AE9" s="33">
        <f t="shared" si="1"/>
        <v>0</v>
      </c>
      <c r="AF9" s="88">
        <f t="shared" si="1"/>
        <v>0</v>
      </c>
      <c r="AG9" s="78">
        <f t="shared" si="1"/>
        <v>0</v>
      </c>
      <c r="AH9" s="33">
        <f t="shared" si="1"/>
        <v>0</v>
      </c>
      <c r="AI9" s="36">
        <f t="shared" si="1"/>
        <v>0</v>
      </c>
      <c r="AJ9" s="250"/>
      <c r="AK9" s="248"/>
      <c r="AL9" s="251"/>
      <c r="AM9" s="247"/>
      <c r="AN9" s="248"/>
      <c r="AO9" s="252"/>
      <c r="AP9" s="250"/>
      <c r="AQ9" s="248"/>
      <c r="AR9" s="251"/>
      <c r="AS9" s="247"/>
      <c r="AT9" s="248"/>
      <c r="AU9" s="252"/>
      <c r="AV9" s="250"/>
      <c r="AW9" s="248"/>
      <c r="AX9" s="252"/>
    </row>
    <row r="10" spans="1:50" ht="17.25" customHeight="1">
      <c r="A10" s="31">
        <v>2</v>
      </c>
      <c r="B10" s="32" t="s">
        <v>114</v>
      </c>
      <c r="C10" s="32" t="s">
        <v>135</v>
      </c>
      <c r="D10" s="32" t="s">
        <v>136</v>
      </c>
      <c r="E10" s="33"/>
      <c r="F10" s="32">
        <v>10</v>
      </c>
      <c r="G10" s="32" t="s">
        <v>213</v>
      </c>
      <c r="H10" s="32">
        <v>10</v>
      </c>
      <c r="I10" s="32">
        <f>VLOOKUP(B10,LIST,4,FALSE)*F10*0.1*$C$2</f>
        <v>5210</v>
      </c>
      <c r="J10" s="32">
        <f>VLOOKUP(B10,LIST,6,FALSE)</f>
        <v>98</v>
      </c>
      <c r="K10" s="37">
        <f>I10*J10/10000</f>
        <v>51.058</v>
      </c>
      <c r="L10" s="239">
        <f>VLOOKUP(B10,LIST,9,FALSE)*F10/10</f>
        <v>20.4232</v>
      </c>
      <c r="M10" s="239">
        <f>K10-L10</f>
        <v>30.6348</v>
      </c>
      <c r="N10" s="66">
        <f>SUM(O10:AX10)</f>
        <v>87</v>
      </c>
      <c r="O10" s="80">
        <f t="shared" si="0"/>
        <v>0</v>
      </c>
      <c r="P10" s="42">
        <f t="shared" si="0"/>
        <v>0</v>
      </c>
      <c r="Q10" s="46">
        <f t="shared" si="0"/>
        <v>0</v>
      </c>
      <c r="R10" s="71">
        <f t="shared" si="0"/>
        <v>0</v>
      </c>
      <c r="S10" s="42">
        <f t="shared" si="0"/>
        <v>0</v>
      </c>
      <c r="T10" s="91">
        <f t="shared" si="0"/>
        <v>0</v>
      </c>
      <c r="U10" s="80">
        <f t="shared" si="0"/>
        <v>10</v>
      </c>
      <c r="V10" s="42">
        <f t="shared" si="0"/>
        <v>0</v>
      </c>
      <c r="W10" s="46">
        <f t="shared" si="0"/>
        <v>7</v>
      </c>
      <c r="X10" s="71">
        <f t="shared" si="0"/>
        <v>0</v>
      </c>
      <c r="Y10" s="42">
        <f t="shared" si="1"/>
        <v>7</v>
      </c>
      <c r="Z10" s="91">
        <f t="shared" si="1"/>
        <v>0</v>
      </c>
      <c r="AA10" s="80">
        <f t="shared" si="1"/>
        <v>0</v>
      </c>
      <c r="AB10" s="42">
        <f t="shared" si="1"/>
        <v>3</v>
      </c>
      <c r="AC10" s="46">
        <f t="shared" si="1"/>
        <v>0</v>
      </c>
      <c r="AD10" s="71">
        <f t="shared" si="1"/>
        <v>0</v>
      </c>
      <c r="AE10" s="43">
        <f t="shared" si="1"/>
        <v>35</v>
      </c>
      <c r="AF10" s="94">
        <f t="shared" si="1"/>
        <v>25</v>
      </c>
      <c r="AG10" s="78">
        <f t="shared" si="1"/>
        <v>0</v>
      </c>
      <c r="AH10" s="33">
        <f t="shared" si="1"/>
        <v>0</v>
      </c>
      <c r="AI10" s="36">
        <f t="shared" si="1"/>
        <v>0</v>
      </c>
      <c r="AJ10" s="250"/>
      <c r="AK10" s="248"/>
      <c r="AL10" s="251"/>
      <c r="AM10" s="247"/>
      <c r="AN10" s="248"/>
      <c r="AO10" s="252"/>
      <c r="AP10" s="250"/>
      <c r="AQ10" s="248"/>
      <c r="AR10" s="251"/>
      <c r="AS10" s="247"/>
      <c r="AT10" s="248"/>
      <c r="AU10" s="252"/>
      <c r="AV10" s="250"/>
      <c r="AW10" s="248"/>
      <c r="AX10" s="252"/>
    </row>
    <row r="11" spans="1:50" ht="17.25" customHeight="1">
      <c r="A11" s="31">
        <v>3</v>
      </c>
      <c r="B11" s="32" t="s">
        <v>127</v>
      </c>
      <c r="C11" s="32" t="s">
        <v>149</v>
      </c>
      <c r="D11" s="32" t="s">
        <v>143</v>
      </c>
      <c r="E11" s="33"/>
      <c r="F11" s="32">
        <v>10</v>
      </c>
      <c r="G11" s="32" t="s">
        <v>180</v>
      </c>
      <c r="H11" s="32">
        <v>10</v>
      </c>
      <c r="I11" s="32">
        <f>VLOOKUP(B11,LIST,4,FALSE)*F11*0.1*$C$2</f>
        <v>1090</v>
      </c>
      <c r="J11" s="32">
        <f>VLOOKUP(B11,LIST,6,FALSE)</f>
        <v>257</v>
      </c>
      <c r="K11" s="37">
        <f>I11*J11/10000</f>
        <v>28.013</v>
      </c>
      <c r="L11" s="239">
        <f>VLOOKUP(B11,LIST,9,FALSE)*F11/10</f>
        <v>11.205200000000001</v>
      </c>
      <c r="M11" s="239">
        <f>K11-L11</f>
        <v>16.8078</v>
      </c>
      <c r="N11" s="66">
        <f>SUM(O11:AX11)</f>
        <v>48</v>
      </c>
      <c r="O11" s="83">
        <f t="shared" si="0"/>
        <v>8</v>
      </c>
      <c r="P11" s="43">
        <f t="shared" si="0"/>
        <v>8</v>
      </c>
      <c r="Q11" s="53">
        <f t="shared" si="0"/>
        <v>8</v>
      </c>
      <c r="R11" s="73">
        <f t="shared" si="0"/>
        <v>8</v>
      </c>
      <c r="S11" s="43">
        <f t="shared" si="0"/>
        <v>8</v>
      </c>
      <c r="T11" s="94">
        <f t="shared" si="0"/>
        <v>8</v>
      </c>
      <c r="U11" s="78">
        <f t="shared" si="0"/>
        <v>0</v>
      </c>
      <c r="V11" s="33">
        <f t="shared" si="0"/>
        <v>0</v>
      </c>
      <c r="W11" s="36">
        <f t="shared" si="0"/>
        <v>0</v>
      </c>
      <c r="X11" s="69">
        <f t="shared" si="0"/>
        <v>0</v>
      </c>
      <c r="Y11" s="33">
        <f t="shared" si="1"/>
        <v>0</v>
      </c>
      <c r="Z11" s="88">
        <f t="shared" si="1"/>
        <v>0</v>
      </c>
      <c r="AA11" s="78">
        <f t="shared" si="1"/>
        <v>0</v>
      </c>
      <c r="AB11" s="33">
        <f t="shared" si="1"/>
        <v>0</v>
      </c>
      <c r="AC11" s="36">
        <f t="shared" si="1"/>
        <v>0</v>
      </c>
      <c r="AD11" s="69">
        <f t="shared" si="1"/>
        <v>0</v>
      </c>
      <c r="AE11" s="33">
        <f t="shared" si="1"/>
        <v>0</v>
      </c>
      <c r="AF11" s="88">
        <f t="shared" si="1"/>
        <v>0</v>
      </c>
      <c r="AG11" s="78">
        <f t="shared" si="1"/>
        <v>0</v>
      </c>
      <c r="AH11" s="33">
        <f t="shared" si="1"/>
        <v>0</v>
      </c>
      <c r="AI11" s="36">
        <f t="shared" si="1"/>
        <v>0</v>
      </c>
      <c r="AJ11" s="250"/>
      <c r="AK11" s="248"/>
      <c r="AL11" s="251"/>
      <c r="AM11" s="247"/>
      <c r="AN11" s="248"/>
      <c r="AO11" s="252"/>
      <c r="AP11" s="250"/>
      <c r="AQ11" s="248"/>
      <c r="AR11" s="251"/>
      <c r="AS11" s="247"/>
      <c r="AT11" s="253"/>
      <c r="AU11" s="252"/>
      <c r="AV11" s="250"/>
      <c r="AW11" s="248"/>
      <c r="AX11" s="252"/>
    </row>
    <row r="12" spans="1:50" ht="17.25" customHeight="1">
      <c r="A12" s="31">
        <v>4</v>
      </c>
      <c r="B12" s="32" t="s">
        <v>190</v>
      </c>
      <c r="C12" s="32" t="s">
        <v>191</v>
      </c>
      <c r="D12" s="32" t="s">
        <v>192</v>
      </c>
      <c r="E12" s="33"/>
      <c r="F12" s="32">
        <v>5</v>
      </c>
      <c r="G12" s="32" t="s">
        <v>199</v>
      </c>
      <c r="H12" s="32"/>
      <c r="I12" s="32">
        <f>VLOOKUP(B12,LIST,4,FALSE)*F12*0.1*$C$2</f>
        <v>615</v>
      </c>
      <c r="J12" s="32">
        <f>VLOOKUP(B12,LIST,6,FALSE)</f>
        <v>243</v>
      </c>
      <c r="K12" s="37">
        <f>I12*J12/10000</f>
        <v>14.9445</v>
      </c>
      <c r="L12" s="239">
        <f>VLOOKUP(B12,LIST,9,FALSE)*F12/10</f>
        <v>5.9778</v>
      </c>
      <c r="M12" s="239">
        <f>K12-L12</f>
        <v>8.9667</v>
      </c>
      <c r="N12" s="66">
        <f>SUM(O12:AX12)</f>
        <v>30</v>
      </c>
      <c r="O12" s="224">
        <f t="shared" si="0"/>
        <v>5</v>
      </c>
      <c r="P12" s="225">
        <f t="shared" si="0"/>
        <v>5</v>
      </c>
      <c r="Q12" s="226">
        <f t="shared" si="0"/>
        <v>5</v>
      </c>
      <c r="R12" s="227">
        <f t="shared" si="0"/>
        <v>5</v>
      </c>
      <c r="S12" s="225">
        <f t="shared" si="0"/>
        <v>5</v>
      </c>
      <c r="T12" s="228">
        <f t="shared" si="0"/>
        <v>5</v>
      </c>
      <c r="U12" s="229">
        <f t="shared" si="0"/>
        <v>0</v>
      </c>
      <c r="V12" s="160">
        <f t="shared" si="0"/>
        <v>0</v>
      </c>
      <c r="W12" s="230">
        <f t="shared" si="0"/>
        <v>0</v>
      </c>
      <c r="X12" s="231">
        <f t="shared" si="0"/>
        <v>0</v>
      </c>
      <c r="Y12" s="160">
        <f t="shared" si="1"/>
        <v>0</v>
      </c>
      <c r="Z12" s="232">
        <f t="shared" si="1"/>
        <v>0</v>
      </c>
      <c r="AA12" s="229">
        <f t="shared" si="1"/>
        <v>0</v>
      </c>
      <c r="AB12" s="160">
        <f t="shared" si="1"/>
        <v>0</v>
      </c>
      <c r="AC12" s="230">
        <f t="shared" si="1"/>
        <v>0</v>
      </c>
      <c r="AD12" s="231">
        <f t="shared" si="1"/>
        <v>0</v>
      </c>
      <c r="AE12" s="160">
        <f t="shared" si="1"/>
        <v>0</v>
      </c>
      <c r="AF12" s="232">
        <f t="shared" si="1"/>
        <v>0</v>
      </c>
      <c r="AG12" s="229">
        <f t="shared" si="1"/>
        <v>0</v>
      </c>
      <c r="AH12" s="160">
        <f t="shared" si="1"/>
        <v>0</v>
      </c>
      <c r="AI12" s="230">
        <f t="shared" si="1"/>
        <v>0</v>
      </c>
      <c r="AJ12" s="254"/>
      <c r="AK12" s="255"/>
      <c r="AL12" s="256"/>
      <c r="AM12" s="257"/>
      <c r="AN12" s="255"/>
      <c r="AO12" s="258"/>
      <c r="AP12" s="250"/>
      <c r="AQ12" s="248"/>
      <c r="AR12" s="251"/>
      <c r="AS12" s="247"/>
      <c r="AT12" s="248"/>
      <c r="AU12" s="252"/>
      <c r="AV12" s="254"/>
      <c r="AW12" s="255"/>
      <c r="AX12" s="258"/>
    </row>
    <row r="13" spans="1:50" ht="17.25" customHeight="1">
      <c r="A13" s="31">
        <v>5</v>
      </c>
      <c r="B13" s="32" t="s">
        <v>190</v>
      </c>
      <c r="C13" s="32" t="s">
        <v>191</v>
      </c>
      <c r="D13" s="32" t="s">
        <v>192</v>
      </c>
      <c r="E13" s="33"/>
      <c r="F13" s="32">
        <v>5</v>
      </c>
      <c r="G13" s="32" t="s">
        <v>197</v>
      </c>
      <c r="H13" s="32"/>
      <c r="I13" s="32">
        <f>VLOOKUP(B13,LIST,4,FALSE)*F13*0.1*$C$2</f>
        <v>615</v>
      </c>
      <c r="J13" s="32">
        <f>VLOOKUP(B13,LIST,6,FALSE)</f>
        <v>243</v>
      </c>
      <c r="K13" s="37">
        <f>I13*J13/10000</f>
        <v>14.9445</v>
      </c>
      <c r="L13" s="239">
        <f>VLOOKUP(B13,LIST,9,FALSE)*F13/10</f>
        <v>5.9778</v>
      </c>
      <c r="M13" s="239">
        <f>K13-L13</f>
        <v>8.9667</v>
      </c>
      <c r="N13" s="66">
        <f>SUM(O13:AX13)</f>
        <v>30</v>
      </c>
      <c r="O13" s="224">
        <f t="shared" si="0"/>
        <v>5</v>
      </c>
      <c r="P13" s="225">
        <f t="shared" si="0"/>
        <v>5</v>
      </c>
      <c r="Q13" s="226">
        <f t="shared" si="0"/>
        <v>5</v>
      </c>
      <c r="R13" s="227">
        <f t="shared" si="0"/>
        <v>5</v>
      </c>
      <c r="S13" s="225">
        <f t="shared" si="0"/>
        <v>5</v>
      </c>
      <c r="T13" s="228">
        <f t="shared" si="0"/>
        <v>5</v>
      </c>
      <c r="U13" s="229">
        <f t="shared" si="0"/>
        <v>0</v>
      </c>
      <c r="V13" s="160">
        <f t="shared" si="0"/>
        <v>0</v>
      </c>
      <c r="W13" s="230">
        <f t="shared" si="0"/>
        <v>0</v>
      </c>
      <c r="X13" s="231">
        <f t="shared" si="0"/>
        <v>0</v>
      </c>
      <c r="Y13" s="160">
        <f t="shared" si="1"/>
        <v>0</v>
      </c>
      <c r="Z13" s="232">
        <f t="shared" si="1"/>
        <v>0</v>
      </c>
      <c r="AA13" s="229">
        <f t="shared" si="1"/>
        <v>0</v>
      </c>
      <c r="AB13" s="160">
        <f t="shared" si="1"/>
        <v>0</v>
      </c>
      <c r="AC13" s="230">
        <f t="shared" si="1"/>
        <v>0</v>
      </c>
      <c r="AD13" s="231">
        <f t="shared" si="1"/>
        <v>0</v>
      </c>
      <c r="AE13" s="160">
        <f t="shared" si="1"/>
        <v>0</v>
      </c>
      <c r="AF13" s="232">
        <f t="shared" si="1"/>
        <v>0</v>
      </c>
      <c r="AG13" s="229">
        <f t="shared" si="1"/>
        <v>0</v>
      </c>
      <c r="AH13" s="160">
        <f t="shared" si="1"/>
        <v>0</v>
      </c>
      <c r="AI13" s="230">
        <f t="shared" si="1"/>
        <v>0</v>
      </c>
      <c r="AJ13" s="254"/>
      <c r="AK13" s="255"/>
      <c r="AL13" s="256"/>
      <c r="AM13" s="257"/>
      <c r="AN13" s="255"/>
      <c r="AO13" s="258"/>
      <c r="AP13" s="250"/>
      <c r="AQ13" s="248"/>
      <c r="AR13" s="251"/>
      <c r="AS13" s="247"/>
      <c r="AT13" s="248"/>
      <c r="AU13" s="252"/>
      <c r="AV13" s="254"/>
      <c r="AW13" s="255"/>
      <c r="AX13" s="258"/>
    </row>
    <row r="14" spans="1:50" ht="17.25" customHeight="1">
      <c r="A14" s="259" t="s">
        <v>204</v>
      </c>
      <c r="B14" s="32"/>
      <c r="C14" s="32"/>
      <c r="D14" s="32"/>
      <c r="E14" s="33"/>
      <c r="F14" s="32"/>
      <c r="G14" s="32"/>
      <c r="H14" s="32"/>
      <c r="I14" s="32"/>
      <c r="J14" s="32"/>
      <c r="K14" s="37"/>
      <c r="L14" s="239"/>
      <c r="M14" s="239"/>
      <c r="N14" s="66"/>
      <c r="O14" s="247"/>
      <c r="P14" s="248"/>
      <c r="Q14" s="252"/>
      <c r="R14" s="250"/>
      <c r="S14" s="248"/>
      <c r="T14" s="251"/>
      <c r="U14" s="247"/>
      <c r="V14" s="248"/>
      <c r="W14" s="252"/>
      <c r="X14" s="250"/>
      <c r="Y14" s="248"/>
      <c r="Z14" s="251"/>
      <c r="AA14" s="247"/>
      <c r="AB14" s="248"/>
      <c r="AC14" s="252"/>
      <c r="AD14" s="250"/>
      <c r="AE14" s="248"/>
      <c r="AF14" s="251"/>
      <c r="AG14" s="247"/>
      <c r="AH14" s="248"/>
      <c r="AI14" s="252"/>
      <c r="AJ14" s="250"/>
      <c r="AK14" s="248"/>
      <c r="AL14" s="251"/>
      <c r="AM14" s="247"/>
      <c r="AN14" s="248"/>
      <c r="AO14" s="252"/>
      <c r="AP14" s="250"/>
      <c r="AQ14" s="248"/>
      <c r="AR14" s="251"/>
      <c r="AS14" s="247"/>
      <c r="AT14" s="248"/>
      <c r="AU14" s="252"/>
      <c r="AV14" s="250"/>
      <c r="AW14" s="248"/>
      <c r="AX14" s="252"/>
    </row>
    <row r="15" spans="1:50" ht="17.25" customHeight="1">
      <c r="A15" s="31">
        <v>1</v>
      </c>
      <c r="B15" s="32" t="s">
        <v>156</v>
      </c>
      <c r="C15" s="32" t="s">
        <v>131</v>
      </c>
      <c r="D15" s="32" t="s">
        <v>132</v>
      </c>
      <c r="E15" s="33"/>
      <c r="F15" s="32">
        <v>10</v>
      </c>
      <c r="G15" s="32" t="s">
        <v>155</v>
      </c>
      <c r="H15" s="32"/>
      <c r="I15" s="32">
        <f>VLOOKUP(B15,LIST,4,FALSE)*F15*0.1*$C$2</f>
        <v>1050</v>
      </c>
      <c r="J15" s="32">
        <f>VLOOKUP(B15,LIST,6,FALSE)</f>
        <v>278</v>
      </c>
      <c r="K15" s="37">
        <f>I15*J15/10000</f>
        <v>29.19</v>
      </c>
      <c r="L15" s="239">
        <f>VLOOKUP(B15,LIST,9,FALSE)*F15/10</f>
        <v>11.676000000000002</v>
      </c>
      <c r="M15" s="239">
        <f>K15-L15</f>
        <v>17.514</v>
      </c>
      <c r="N15" s="66">
        <f>SUM(O15:AX15)</f>
        <v>88</v>
      </c>
      <c r="O15" s="78">
        <f aca="true" t="shared" si="2" ref="O15:X19">VLOOKUP($B15,LIST,COLUMN()-1,FALSE)*$F15*0.1*$C$3</f>
        <v>0</v>
      </c>
      <c r="P15" s="39">
        <f t="shared" si="2"/>
        <v>8</v>
      </c>
      <c r="Q15" s="79">
        <f t="shared" si="2"/>
        <v>2</v>
      </c>
      <c r="R15" s="70">
        <f t="shared" si="2"/>
        <v>2</v>
      </c>
      <c r="S15" s="40">
        <f t="shared" si="2"/>
        <v>2</v>
      </c>
      <c r="T15" s="89">
        <f t="shared" si="2"/>
        <v>2</v>
      </c>
      <c r="U15" s="99">
        <f t="shared" si="2"/>
        <v>24</v>
      </c>
      <c r="V15" s="42">
        <f t="shared" si="2"/>
        <v>6</v>
      </c>
      <c r="W15" s="46">
        <f t="shared" si="2"/>
        <v>6</v>
      </c>
      <c r="X15" s="71">
        <f t="shared" si="2"/>
        <v>6</v>
      </c>
      <c r="Y15" s="42">
        <f aca="true" t="shared" si="3" ref="Y15:AH19">VLOOKUP($B15,LIST,COLUMN()-1,FALSE)*$F15*0.1*$C$3</f>
        <v>6</v>
      </c>
      <c r="Z15" s="94">
        <f t="shared" si="3"/>
        <v>6</v>
      </c>
      <c r="AA15" s="83">
        <f t="shared" si="3"/>
        <v>6</v>
      </c>
      <c r="AB15" s="43">
        <f t="shared" si="3"/>
        <v>6</v>
      </c>
      <c r="AC15" s="53">
        <f t="shared" si="3"/>
        <v>6</v>
      </c>
      <c r="AD15" s="69">
        <f t="shared" si="3"/>
        <v>0</v>
      </c>
      <c r="AE15" s="33">
        <f t="shared" si="3"/>
        <v>0</v>
      </c>
      <c r="AF15" s="88">
        <f t="shared" si="3"/>
        <v>0</v>
      </c>
      <c r="AG15" s="78">
        <f t="shared" si="3"/>
        <v>0</v>
      </c>
      <c r="AH15" s="33">
        <f t="shared" si="3"/>
        <v>0</v>
      </c>
      <c r="AI15" s="36">
        <f aca="true" t="shared" si="4" ref="AI15:AR19">VLOOKUP($B15,LIST,COLUMN()-1,FALSE)*$F15*0.1*$C$3</f>
        <v>0</v>
      </c>
      <c r="AJ15" s="69">
        <f t="shared" si="4"/>
        <v>0</v>
      </c>
      <c r="AK15" s="33">
        <f t="shared" si="4"/>
        <v>0</v>
      </c>
      <c r="AL15" s="88">
        <f t="shared" si="4"/>
        <v>0</v>
      </c>
      <c r="AM15" s="78">
        <f t="shared" si="4"/>
        <v>0</v>
      </c>
      <c r="AN15" s="33">
        <f t="shared" si="4"/>
        <v>0</v>
      </c>
      <c r="AO15" s="36">
        <f t="shared" si="4"/>
        <v>0</v>
      </c>
      <c r="AP15" s="69">
        <f t="shared" si="4"/>
        <v>0</v>
      </c>
      <c r="AQ15" s="33">
        <f t="shared" si="4"/>
        <v>0</v>
      </c>
      <c r="AR15" s="88">
        <f t="shared" si="4"/>
        <v>0</v>
      </c>
      <c r="AS15" s="78">
        <f aca="true" t="shared" si="5" ref="AS15:AX19">VLOOKUP($B15,LIST,COLUMN()-1,FALSE)*$F15*0.1*$C$3</f>
        <v>0</v>
      </c>
      <c r="AT15" s="33">
        <f t="shared" si="5"/>
        <v>0</v>
      </c>
      <c r="AU15" s="36">
        <f t="shared" si="5"/>
        <v>0</v>
      </c>
      <c r="AV15" s="69">
        <f t="shared" si="5"/>
        <v>0</v>
      </c>
      <c r="AW15" s="33">
        <f t="shared" si="5"/>
        <v>0</v>
      </c>
      <c r="AX15" s="36">
        <f t="shared" si="5"/>
        <v>0</v>
      </c>
    </row>
    <row r="16" spans="1:50" ht="18" customHeight="1">
      <c r="A16" s="31">
        <v>2</v>
      </c>
      <c r="B16" s="32" t="s">
        <v>115</v>
      </c>
      <c r="C16" s="32" t="s">
        <v>20</v>
      </c>
      <c r="D16" s="32" t="s">
        <v>151</v>
      </c>
      <c r="E16" s="33"/>
      <c r="F16" s="32">
        <v>5</v>
      </c>
      <c r="G16" s="32" t="s">
        <v>195</v>
      </c>
      <c r="H16" s="32">
        <v>5</v>
      </c>
      <c r="I16" s="32">
        <f>VLOOKUP(B16,LIST,4,FALSE)*F16*0.1*$C$2</f>
        <v>5000</v>
      </c>
      <c r="J16" s="32">
        <f>VLOOKUP(B16,LIST,6,FALSE)</f>
        <v>194</v>
      </c>
      <c r="K16" s="37">
        <f>I16*J16/10000</f>
        <v>97</v>
      </c>
      <c r="L16" s="239">
        <f>VLOOKUP(B16,LIST,9,FALSE)*F16/10</f>
        <v>38.800000000000004</v>
      </c>
      <c r="M16" s="239">
        <f>K16-L16</f>
        <v>58.199999999999996</v>
      </c>
      <c r="N16" s="66">
        <f>SUM(O16:AX16)</f>
        <v>305</v>
      </c>
      <c r="O16" s="78">
        <f t="shared" si="2"/>
        <v>0</v>
      </c>
      <c r="P16" s="33">
        <f t="shared" si="2"/>
        <v>0</v>
      </c>
      <c r="Q16" s="36">
        <f t="shared" si="2"/>
        <v>0</v>
      </c>
      <c r="R16" s="69">
        <f t="shared" si="2"/>
        <v>0</v>
      </c>
      <c r="S16" s="33">
        <f t="shared" si="2"/>
        <v>0</v>
      </c>
      <c r="T16" s="88">
        <f t="shared" si="2"/>
        <v>0</v>
      </c>
      <c r="U16" s="100">
        <f t="shared" si="2"/>
        <v>14</v>
      </c>
      <c r="V16" s="40">
        <f t="shared" si="2"/>
        <v>7</v>
      </c>
      <c r="W16" s="103">
        <f t="shared" si="2"/>
        <v>21</v>
      </c>
      <c r="X16" s="70">
        <f t="shared" si="2"/>
        <v>14</v>
      </c>
      <c r="Y16" s="40">
        <f t="shared" si="3"/>
        <v>14</v>
      </c>
      <c r="Z16" s="89">
        <f t="shared" si="3"/>
        <v>14</v>
      </c>
      <c r="AA16" s="99">
        <f t="shared" si="3"/>
        <v>27</v>
      </c>
      <c r="AB16" s="47">
        <f t="shared" si="3"/>
        <v>10</v>
      </c>
      <c r="AC16" s="55">
        <f t="shared" si="3"/>
        <v>13</v>
      </c>
      <c r="AD16" s="74">
        <f t="shared" si="3"/>
        <v>10</v>
      </c>
      <c r="AE16" s="47">
        <f t="shared" si="3"/>
        <v>7</v>
      </c>
      <c r="AF16" s="94">
        <f t="shared" si="3"/>
        <v>17</v>
      </c>
      <c r="AG16" s="83">
        <f t="shared" si="3"/>
        <v>12</v>
      </c>
      <c r="AH16" s="43">
        <f t="shared" si="3"/>
        <v>12</v>
      </c>
      <c r="AI16" s="53">
        <f t="shared" si="4"/>
        <v>12</v>
      </c>
      <c r="AJ16" s="73">
        <f t="shared" si="4"/>
        <v>12</v>
      </c>
      <c r="AK16" s="43">
        <f t="shared" si="4"/>
        <v>12</v>
      </c>
      <c r="AL16" s="94">
        <f t="shared" si="4"/>
        <v>12</v>
      </c>
      <c r="AM16" s="83">
        <f t="shared" si="4"/>
        <v>12</v>
      </c>
      <c r="AN16" s="43">
        <f t="shared" si="4"/>
        <v>10</v>
      </c>
      <c r="AO16" s="53">
        <f t="shared" si="4"/>
        <v>12</v>
      </c>
      <c r="AP16" s="73">
        <f t="shared" si="4"/>
        <v>7</v>
      </c>
      <c r="AQ16" s="43">
        <f t="shared" si="4"/>
        <v>7</v>
      </c>
      <c r="AR16" s="94">
        <f t="shared" si="4"/>
        <v>7</v>
      </c>
      <c r="AS16" s="107">
        <f t="shared" si="5"/>
        <v>0</v>
      </c>
      <c r="AT16" s="45">
        <f t="shared" si="5"/>
        <v>8</v>
      </c>
      <c r="AU16" s="110">
        <f t="shared" si="5"/>
        <v>2</v>
      </c>
      <c r="AV16" s="69">
        <f t="shared" si="5"/>
        <v>0</v>
      </c>
      <c r="AW16" s="33">
        <f t="shared" si="5"/>
        <v>0</v>
      </c>
      <c r="AX16" s="36">
        <f t="shared" si="5"/>
        <v>0</v>
      </c>
    </row>
    <row r="17" spans="1:50" ht="17.25" customHeight="1">
      <c r="A17" s="31">
        <v>3</v>
      </c>
      <c r="B17" s="32" t="s">
        <v>95</v>
      </c>
      <c r="C17" s="32" t="s">
        <v>20</v>
      </c>
      <c r="D17" s="32" t="s">
        <v>151</v>
      </c>
      <c r="E17" s="33"/>
      <c r="F17" s="32">
        <v>5</v>
      </c>
      <c r="G17" s="32" t="s">
        <v>197</v>
      </c>
      <c r="H17" s="32">
        <v>5</v>
      </c>
      <c r="I17" s="32">
        <f>VLOOKUP(B17,LIST,4,FALSE)*F17*0.1*$C$2</f>
        <v>4000</v>
      </c>
      <c r="J17" s="32">
        <f>VLOOKUP(B17,LIST,6,FALSE)</f>
        <v>458</v>
      </c>
      <c r="K17" s="37">
        <f>I17*J17/10000</f>
        <v>183.2</v>
      </c>
      <c r="L17" s="239">
        <f>VLOOKUP(B17,LIST,9,FALSE)*F17/10</f>
        <v>73.28</v>
      </c>
      <c r="M17" s="239">
        <f>K17-L17</f>
        <v>109.91999999999999</v>
      </c>
      <c r="N17" s="66">
        <f>SUM(O17:AX17)</f>
        <v>305</v>
      </c>
      <c r="O17" s="78">
        <f t="shared" si="2"/>
        <v>0</v>
      </c>
      <c r="P17" s="33">
        <f t="shared" si="2"/>
        <v>0</v>
      </c>
      <c r="Q17" s="36">
        <f t="shared" si="2"/>
        <v>0</v>
      </c>
      <c r="R17" s="69">
        <f t="shared" si="2"/>
        <v>0</v>
      </c>
      <c r="S17" s="33">
        <f t="shared" si="2"/>
        <v>0</v>
      </c>
      <c r="T17" s="88">
        <f t="shared" si="2"/>
        <v>0</v>
      </c>
      <c r="U17" s="100">
        <f t="shared" si="2"/>
        <v>14</v>
      </c>
      <c r="V17" s="40">
        <f t="shared" si="2"/>
        <v>7</v>
      </c>
      <c r="W17" s="103">
        <f t="shared" si="2"/>
        <v>21</v>
      </c>
      <c r="X17" s="70">
        <f t="shared" si="2"/>
        <v>14</v>
      </c>
      <c r="Y17" s="40">
        <f t="shared" si="3"/>
        <v>14</v>
      </c>
      <c r="Z17" s="89">
        <f t="shared" si="3"/>
        <v>14</v>
      </c>
      <c r="AA17" s="99">
        <f t="shared" si="3"/>
        <v>27</v>
      </c>
      <c r="AB17" s="47">
        <f t="shared" si="3"/>
        <v>10</v>
      </c>
      <c r="AC17" s="55">
        <f t="shared" si="3"/>
        <v>13</v>
      </c>
      <c r="AD17" s="74">
        <f t="shared" si="3"/>
        <v>10</v>
      </c>
      <c r="AE17" s="47">
        <f t="shared" si="3"/>
        <v>7</v>
      </c>
      <c r="AF17" s="94">
        <f t="shared" si="3"/>
        <v>17</v>
      </c>
      <c r="AG17" s="83">
        <f t="shared" si="3"/>
        <v>12</v>
      </c>
      <c r="AH17" s="43">
        <f t="shared" si="3"/>
        <v>12</v>
      </c>
      <c r="AI17" s="53">
        <f t="shared" si="4"/>
        <v>12</v>
      </c>
      <c r="AJ17" s="73">
        <f t="shared" si="4"/>
        <v>12</v>
      </c>
      <c r="AK17" s="43">
        <f t="shared" si="4"/>
        <v>12</v>
      </c>
      <c r="AL17" s="94">
        <f t="shared" si="4"/>
        <v>12</v>
      </c>
      <c r="AM17" s="83">
        <f t="shared" si="4"/>
        <v>12</v>
      </c>
      <c r="AN17" s="43">
        <f t="shared" si="4"/>
        <v>10</v>
      </c>
      <c r="AO17" s="53">
        <f t="shared" si="4"/>
        <v>12</v>
      </c>
      <c r="AP17" s="73">
        <f t="shared" si="4"/>
        <v>7</v>
      </c>
      <c r="AQ17" s="43">
        <f t="shared" si="4"/>
        <v>7</v>
      </c>
      <c r="AR17" s="94">
        <f t="shared" si="4"/>
        <v>7</v>
      </c>
      <c r="AS17" s="107">
        <f t="shared" si="5"/>
        <v>0</v>
      </c>
      <c r="AT17" s="45">
        <f t="shared" si="5"/>
        <v>8</v>
      </c>
      <c r="AU17" s="110">
        <f t="shared" si="5"/>
        <v>2</v>
      </c>
      <c r="AV17" s="69">
        <f t="shared" si="5"/>
        <v>0</v>
      </c>
      <c r="AW17" s="33">
        <f t="shared" si="5"/>
        <v>0</v>
      </c>
      <c r="AX17" s="36">
        <f t="shared" si="5"/>
        <v>0</v>
      </c>
    </row>
    <row r="18" spans="1:50" ht="17.25" customHeight="1">
      <c r="A18" s="31">
        <v>4</v>
      </c>
      <c r="B18" s="32" t="s">
        <v>121</v>
      </c>
      <c r="C18" s="32" t="s">
        <v>139</v>
      </c>
      <c r="D18" s="32" t="s">
        <v>136</v>
      </c>
      <c r="E18" s="33"/>
      <c r="F18" s="32">
        <v>10</v>
      </c>
      <c r="G18" s="32" t="s">
        <v>159</v>
      </c>
      <c r="H18" s="32"/>
      <c r="I18" s="32">
        <f>VLOOKUP(B18,LIST,4,FALSE)*F18*0.1*$C$2</f>
        <v>798</v>
      </c>
      <c r="J18" s="32">
        <f>VLOOKUP(B18,LIST,6,FALSE)</f>
        <v>452</v>
      </c>
      <c r="K18" s="37">
        <f>I18*J18/10000</f>
        <v>36.0696</v>
      </c>
      <c r="L18" s="239">
        <f>VLOOKUP(B18,LIST,9,FALSE)*F18/10</f>
        <v>14.42784</v>
      </c>
      <c r="M18" s="239">
        <f>K18-L18</f>
        <v>21.64176</v>
      </c>
      <c r="N18" s="66">
        <f>SUM(O18:AX18)</f>
        <v>100</v>
      </c>
      <c r="O18" s="78">
        <f t="shared" si="2"/>
        <v>0</v>
      </c>
      <c r="P18" s="33">
        <f t="shared" si="2"/>
        <v>0</v>
      </c>
      <c r="Q18" s="36">
        <f t="shared" si="2"/>
        <v>0</v>
      </c>
      <c r="R18" s="69">
        <f t="shared" si="2"/>
        <v>0</v>
      </c>
      <c r="S18" s="33">
        <f t="shared" si="2"/>
        <v>0</v>
      </c>
      <c r="T18" s="88">
        <f t="shared" si="2"/>
        <v>0</v>
      </c>
      <c r="U18" s="78">
        <f t="shared" si="2"/>
        <v>0</v>
      </c>
      <c r="V18" s="33">
        <f t="shared" si="2"/>
        <v>0</v>
      </c>
      <c r="W18" s="36">
        <f t="shared" si="2"/>
        <v>0</v>
      </c>
      <c r="X18" s="69">
        <f t="shared" si="2"/>
        <v>0</v>
      </c>
      <c r="Y18" s="33">
        <f t="shared" si="3"/>
        <v>0</v>
      </c>
      <c r="Z18" s="92">
        <f t="shared" si="3"/>
        <v>4</v>
      </c>
      <c r="AA18" s="80">
        <f t="shared" si="3"/>
        <v>6</v>
      </c>
      <c r="AB18" s="42">
        <f t="shared" si="3"/>
        <v>6</v>
      </c>
      <c r="AC18" s="46">
        <f t="shared" si="3"/>
        <v>6</v>
      </c>
      <c r="AD18" s="71">
        <f t="shared" si="3"/>
        <v>6</v>
      </c>
      <c r="AE18" s="42">
        <f t="shared" si="3"/>
        <v>6</v>
      </c>
      <c r="AF18" s="91">
        <f t="shared" si="3"/>
        <v>6</v>
      </c>
      <c r="AG18" s="80">
        <f t="shared" si="3"/>
        <v>6</v>
      </c>
      <c r="AH18" s="42">
        <f t="shared" si="3"/>
        <v>6</v>
      </c>
      <c r="AI18" s="53">
        <f t="shared" si="4"/>
        <v>12</v>
      </c>
      <c r="AJ18" s="73">
        <f t="shared" si="4"/>
        <v>12</v>
      </c>
      <c r="AK18" s="43">
        <f t="shared" si="4"/>
        <v>12</v>
      </c>
      <c r="AL18" s="94">
        <f t="shared" si="4"/>
        <v>12</v>
      </c>
      <c r="AM18" s="78">
        <f t="shared" si="4"/>
        <v>0</v>
      </c>
      <c r="AN18" s="33">
        <f t="shared" si="4"/>
        <v>0</v>
      </c>
      <c r="AO18" s="36">
        <f t="shared" si="4"/>
        <v>0</v>
      </c>
      <c r="AP18" s="69">
        <f t="shared" si="4"/>
        <v>0</v>
      </c>
      <c r="AQ18" s="33">
        <f t="shared" si="4"/>
        <v>0</v>
      </c>
      <c r="AR18" s="88">
        <f t="shared" si="4"/>
        <v>0</v>
      </c>
      <c r="AS18" s="78">
        <f t="shared" si="5"/>
        <v>0</v>
      </c>
      <c r="AT18" s="33">
        <f t="shared" si="5"/>
        <v>0</v>
      </c>
      <c r="AU18" s="36">
        <f t="shared" si="5"/>
        <v>0</v>
      </c>
      <c r="AV18" s="69">
        <f t="shared" si="5"/>
        <v>0</v>
      </c>
      <c r="AW18" s="33">
        <f t="shared" si="5"/>
        <v>0</v>
      </c>
      <c r="AX18" s="36">
        <f t="shared" si="5"/>
        <v>0</v>
      </c>
    </row>
    <row r="19" spans="1:50" ht="17.25" customHeight="1">
      <c r="A19" s="31">
        <v>5</v>
      </c>
      <c r="B19" s="32" t="s">
        <v>71</v>
      </c>
      <c r="C19" s="32" t="s">
        <v>131</v>
      </c>
      <c r="D19" s="32" t="s">
        <v>145</v>
      </c>
      <c r="E19" s="33"/>
      <c r="F19" s="32">
        <v>10</v>
      </c>
      <c r="G19" s="32" t="s">
        <v>161</v>
      </c>
      <c r="H19" s="32">
        <v>10</v>
      </c>
      <c r="I19" s="32">
        <f>VLOOKUP(B19,LIST,4,FALSE)*F19*0.1*$C$2</f>
        <v>1050</v>
      </c>
      <c r="J19" s="32">
        <f>VLOOKUP(B19,LIST,6,FALSE)</f>
        <v>133</v>
      </c>
      <c r="K19" s="37">
        <f>I19*J19/10000</f>
        <v>13.965</v>
      </c>
      <c r="L19" s="239">
        <f>VLOOKUP(B19,LIST,9,FALSE)*F19/10</f>
        <v>5.586</v>
      </c>
      <c r="M19" s="239">
        <f>K19-L19</f>
        <v>8.379</v>
      </c>
      <c r="N19" s="66">
        <f>SUM(O19:AX19)</f>
        <v>88</v>
      </c>
      <c r="O19" s="78">
        <f t="shared" si="2"/>
        <v>0</v>
      </c>
      <c r="P19" s="33">
        <f t="shared" si="2"/>
        <v>0</v>
      </c>
      <c r="Q19" s="36">
        <f t="shared" si="2"/>
        <v>0</v>
      </c>
      <c r="R19" s="69">
        <f t="shared" si="2"/>
        <v>0</v>
      </c>
      <c r="S19" s="33">
        <f t="shared" si="2"/>
        <v>0</v>
      </c>
      <c r="T19" s="88">
        <f t="shared" si="2"/>
        <v>0</v>
      </c>
      <c r="U19" s="78">
        <f t="shared" si="2"/>
        <v>0</v>
      </c>
      <c r="V19" s="33">
        <f t="shared" si="2"/>
        <v>0</v>
      </c>
      <c r="W19" s="36">
        <f t="shared" si="2"/>
        <v>0</v>
      </c>
      <c r="X19" s="69">
        <f t="shared" si="2"/>
        <v>0</v>
      </c>
      <c r="Y19" s="33">
        <f t="shared" si="3"/>
        <v>0</v>
      </c>
      <c r="Z19" s="88">
        <f t="shared" si="3"/>
        <v>0</v>
      </c>
      <c r="AA19" s="78">
        <f t="shared" si="3"/>
        <v>0</v>
      </c>
      <c r="AB19" s="33">
        <f t="shared" si="3"/>
        <v>0</v>
      </c>
      <c r="AC19" s="36">
        <f t="shared" si="3"/>
        <v>0</v>
      </c>
      <c r="AD19" s="69">
        <f t="shared" si="3"/>
        <v>0</v>
      </c>
      <c r="AE19" s="33">
        <f t="shared" si="3"/>
        <v>0</v>
      </c>
      <c r="AF19" s="88">
        <f t="shared" si="3"/>
        <v>0</v>
      </c>
      <c r="AG19" s="78">
        <f t="shared" si="3"/>
        <v>0</v>
      </c>
      <c r="AH19" s="39">
        <f t="shared" si="3"/>
        <v>8</v>
      </c>
      <c r="AI19" s="49">
        <f t="shared" si="4"/>
        <v>2</v>
      </c>
      <c r="AJ19" s="96">
        <f t="shared" si="4"/>
        <v>2</v>
      </c>
      <c r="AK19" s="44">
        <f t="shared" si="4"/>
        <v>2</v>
      </c>
      <c r="AL19" s="105">
        <f t="shared" si="4"/>
        <v>24</v>
      </c>
      <c r="AM19" s="80">
        <f t="shared" si="4"/>
        <v>4</v>
      </c>
      <c r="AN19" s="42">
        <f t="shared" si="4"/>
        <v>4</v>
      </c>
      <c r="AO19" s="46">
        <f t="shared" si="4"/>
        <v>4</v>
      </c>
      <c r="AP19" s="71">
        <f t="shared" si="4"/>
        <v>4</v>
      </c>
      <c r="AQ19" s="43">
        <f t="shared" si="4"/>
        <v>6</v>
      </c>
      <c r="AR19" s="94">
        <f t="shared" si="4"/>
        <v>6</v>
      </c>
      <c r="AS19" s="83">
        <f t="shared" si="5"/>
        <v>6</v>
      </c>
      <c r="AT19" s="43">
        <f t="shared" si="5"/>
        <v>4</v>
      </c>
      <c r="AU19" s="53">
        <f t="shared" si="5"/>
        <v>4</v>
      </c>
      <c r="AV19" s="73">
        <f t="shared" si="5"/>
        <v>4</v>
      </c>
      <c r="AW19" s="43">
        <f t="shared" si="5"/>
        <v>4</v>
      </c>
      <c r="AX19" s="36">
        <f t="shared" si="5"/>
        <v>0</v>
      </c>
    </row>
    <row r="20" spans="1:50" ht="17.25" customHeight="1">
      <c r="A20" s="259" t="s">
        <v>205</v>
      </c>
      <c r="B20" s="32"/>
      <c r="C20" s="32"/>
      <c r="D20" s="32"/>
      <c r="E20" s="33"/>
      <c r="F20" s="32"/>
      <c r="G20" s="32"/>
      <c r="H20" s="32"/>
      <c r="I20" s="32"/>
      <c r="J20" s="32"/>
      <c r="K20" s="37"/>
      <c r="L20" s="239"/>
      <c r="M20" s="239"/>
      <c r="N20" s="66"/>
      <c r="O20" s="78"/>
      <c r="P20" s="33"/>
      <c r="Q20" s="36"/>
      <c r="R20" s="69"/>
      <c r="S20" s="33"/>
      <c r="T20" s="88"/>
      <c r="U20" s="78"/>
      <c r="V20" s="33"/>
      <c r="W20" s="36"/>
      <c r="X20" s="250"/>
      <c r="Y20" s="248"/>
      <c r="Z20" s="251"/>
      <c r="AA20" s="247"/>
      <c r="AB20" s="248"/>
      <c r="AC20" s="252"/>
      <c r="AD20" s="250"/>
      <c r="AE20" s="248"/>
      <c r="AF20" s="251"/>
      <c r="AG20" s="247"/>
      <c r="AH20" s="248"/>
      <c r="AI20" s="252"/>
      <c r="AJ20" s="250"/>
      <c r="AK20" s="248"/>
      <c r="AL20" s="251"/>
      <c r="AM20" s="247"/>
      <c r="AN20" s="248"/>
      <c r="AO20" s="36"/>
      <c r="AP20" s="69"/>
      <c r="AQ20" s="33"/>
      <c r="AR20" s="88"/>
      <c r="AS20" s="78"/>
      <c r="AT20" s="33"/>
      <c r="AU20" s="36"/>
      <c r="AV20" s="69"/>
      <c r="AW20" s="33"/>
      <c r="AX20" s="36"/>
    </row>
    <row r="21" spans="1:50" ht="17.25" customHeight="1">
      <c r="A21" s="31">
        <v>1</v>
      </c>
      <c r="B21" s="32" t="s">
        <v>116</v>
      </c>
      <c r="C21" s="32" t="s">
        <v>147</v>
      </c>
      <c r="D21" s="32" t="s">
        <v>145</v>
      </c>
      <c r="E21" s="33"/>
      <c r="F21" s="32">
        <v>10</v>
      </c>
      <c r="G21" s="32" t="s">
        <v>155</v>
      </c>
      <c r="H21" s="32"/>
      <c r="I21" s="32"/>
      <c r="J21" s="32"/>
      <c r="K21" s="37"/>
      <c r="L21" s="239"/>
      <c r="M21" s="239"/>
      <c r="N21" s="66">
        <f aca="true" t="shared" si="6" ref="N21:N26">SUM(O21:AX21)</f>
        <v>93</v>
      </c>
      <c r="O21" s="247"/>
      <c r="P21" s="248"/>
      <c r="Q21" s="252"/>
      <c r="R21" s="250"/>
      <c r="S21" s="248"/>
      <c r="T21" s="251"/>
      <c r="U21" s="247"/>
      <c r="V21" s="248"/>
      <c r="W21" s="252"/>
      <c r="X21" s="250"/>
      <c r="Y21" s="248"/>
      <c r="Z21" s="251"/>
      <c r="AA21" s="247"/>
      <c r="AB21" s="248"/>
      <c r="AC21" s="252"/>
      <c r="AD21" s="250"/>
      <c r="AE21" s="248"/>
      <c r="AF21" s="251"/>
      <c r="AG21" s="247"/>
      <c r="AH21" s="33">
        <f aca="true" t="shared" si="7" ref="AH21:AQ25">VLOOKUP($B21,LIST,COLUMN()-1,FALSE)*$F21*0.1*$C$3</f>
        <v>0</v>
      </c>
      <c r="AI21" s="36">
        <f t="shared" si="7"/>
        <v>0</v>
      </c>
      <c r="AJ21" s="97">
        <f t="shared" si="7"/>
        <v>8</v>
      </c>
      <c r="AK21" s="42">
        <f t="shared" si="7"/>
        <v>0</v>
      </c>
      <c r="AL21" s="91">
        <f t="shared" si="7"/>
        <v>5</v>
      </c>
      <c r="AM21" s="80">
        <f t="shared" si="7"/>
        <v>0</v>
      </c>
      <c r="AN21" s="42">
        <f t="shared" si="7"/>
        <v>5</v>
      </c>
      <c r="AO21" s="46">
        <f t="shared" si="7"/>
        <v>5</v>
      </c>
      <c r="AP21" s="71">
        <f t="shared" si="7"/>
        <v>5</v>
      </c>
      <c r="AQ21" s="42">
        <f t="shared" si="7"/>
        <v>0</v>
      </c>
      <c r="AR21" s="91">
        <f aca="true" t="shared" si="8" ref="AR21:AX25">VLOOKUP($B21,LIST,COLUMN()-1,FALSE)*$F21*0.1*$C$3</f>
        <v>5</v>
      </c>
      <c r="AS21" s="80">
        <f t="shared" si="8"/>
        <v>0</v>
      </c>
      <c r="AT21" s="43">
        <f t="shared" si="8"/>
        <v>12</v>
      </c>
      <c r="AU21" s="53">
        <f t="shared" si="8"/>
        <v>12</v>
      </c>
      <c r="AV21" s="73">
        <f t="shared" si="8"/>
        <v>12</v>
      </c>
      <c r="AW21" s="43">
        <f t="shared" si="8"/>
        <v>12</v>
      </c>
      <c r="AX21" s="53">
        <f t="shared" si="8"/>
        <v>12</v>
      </c>
    </row>
    <row r="22" spans="1:50" ht="17.25" customHeight="1">
      <c r="A22" s="31">
        <v>2</v>
      </c>
      <c r="B22" s="32" t="s">
        <v>114</v>
      </c>
      <c r="C22" s="32" t="s">
        <v>135</v>
      </c>
      <c r="D22" s="32" t="s">
        <v>136</v>
      </c>
      <c r="E22" s="33"/>
      <c r="F22" s="32">
        <v>10</v>
      </c>
      <c r="G22" s="32" t="s">
        <v>213</v>
      </c>
      <c r="H22" s="32"/>
      <c r="I22" s="32"/>
      <c r="J22" s="32"/>
      <c r="K22" s="37"/>
      <c r="L22" s="239"/>
      <c r="M22" s="239"/>
      <c r="N22" s="66">
        <f t="shared" si="6"/>
        <v>73</v>
      </c>
      <c r="O22" s="247"/>
      <c r="P22" s="248"/>
      <c r="Q22" s="252"/>
      <c r="R22" s="250"/>
      <c r="S22" s="248"/>
      <c r="T22" s="251"/>
      <c r="U22" s="247"/>
      <c r="V22" s="248"/>
      <c r="W22" s="252"/>
      <c r="X22" s="250"/>
      <c r="Y22" s="248"/>
      <c r="Z22" s="251"/>
      <c r="AA22" s="247"/>
      <c r="AB22" s="248"/>
      <c r="AC22" s="252"/>
      <c r="AD22" s="250"/>
      <c r="AE22" s="248"/>
      <c r="AF22" s="251"/>
      <c r="AG22" s="247"/>
      <c r="AH22" s="33">
        <f t="shared" si="7"/>
        <v>0</v>
      </c>
      <c r="AI22" s="36">
        <f t="shared" si="7"/>
        <v>0</v>
      </c>
      <c r="AJ22" s="69">
        <f t="shared" si="7"/>
        <v>0</v>
      </c>
      <c r="AK22" s="33">
        <f t="shared" si="7"/>
        <v>0</v>
      </c>
      <c r="AL22" s="108">
        <f t="shared" si="7"/>
        <v>7</v>
      </c>
      <c r="AM22" s="100">
        <f t="shared" si="7"/>
        <v>9</v>
      </c>
      <c r="AN22" s="44">
        <f t="shared" si="7"/>
        <v>9</v>
      </c>
      <c r="AO22" s="49">
        <f t="shared" si="7"/>
        <v>0</v>
      </c>
      <c r="AP22" s="96">
        <f t="shared" si="7"/>
        <v>6</v>
      </c>
      <c r="AQ22" s="44">
        <f t="shared" si="7"/>
        <v>0</v>
      </c>
      <c r="AR22" s="90">
        <f t="shared" si="8"/>
        <v>0</v>
      </c>
      <c r="AS22" s="99">
        <f t="shared" si="8"/>
        <v>35</v>
      </c>
      <c r="AT22" s="42">
        <f t="shared" si="8"/>
        <v>0</v>
      </c>
      <c r="AU22" s="46">
        <f t="shared" si="8"/>
        <v>7</v>
      </c>
      <c r="AV22" s="71">
        <f t="shared" si="8"/>
        <v>0</v>
      </c>
      <c r="AW22" s="42">
        <f t="shared" si="8"/>
        <v>0</v>
      </c>
      <c r="AX22" s="46">
        <f t="shared" si="8"/>
        <v>0</v>
      </c>
    </row>
    <row r="23" spans="1:50" ht="17.25" customHeight="1">
      <c r="A23" s="31">
        <v>3</v>
      </c>
      <c r="B23" s="32" t="s">
        <v>127</v>
      </c>
      <c r="C23" s="32" t="s">
        <v>149</v>
      </c>
      <c r="D23" s="32" t="s">
        <v>143</v>
      </c>
      <c r="E23" s="33"/>
      <c r="F23" s="32">
        <v>10</v>
      </c>
      <c r="G23" s="32" t="s">
        <v>180</v>
      </c>
      <c r="H23" s="32"/>
      <c r="I23" s="32"/>
      <c r="J23" s="32"/>
      <c r="K23" s="37"/>
      <c r="L23" s="239"/>
      <c r="M23" s="239"/>
      <c r="N23" s="66">
        <f t="shared" si="6"/>
        <v>52</v>
      </c>
      <c r="O23" s="247"/>
      <c r="P23" s="248"/>
      <c r="Q23" s="252"/>
      <c r="R23" s="250"/>
      <c r="S23" s="248"/>
      <c r="T23" s="251"/>
      <c r="U23" s="247"/>
      <c r="V23" s="248"/>
      <c r="W23" s="252"/>
      <c r="X23" s="250"/>
      <c r="Y23" s="248"/>
      <c r="Z23" s="251"/>
      <c r="AA23" s="247"/>
      <c r="AB23" s="248"/>
      <c r="AC23" s="252"/>
      <c r="AD23" s="250"/>
      <c r="AE23" s="248"/>
      <c r="AF23" s="251"/>
      <c r="AG23" s="247"/>
      <c r="AH23" s="33">
        <f t="shared" si="7"/>
        <v>0</v>
      </c>
      <c r="AI23" s="36">
        <f t="shared" si="7"/>
        <v>0</v>
      </c>
      <c r="AJ23" s="69">
        <f t="shared" si="7"/>
        <v>0</v>
      </c>
      <c r="AK23" s="33">
        <f t="shared" si="7"/>
        <v>0</v>
      </c>
      <c r="AL23" s="88">
        <f t="shared" si="7"/>
        <v>0</v>
      </c>
      <c r="AM23" s="78">
        <f t="shared" si="7"/>
        <v>0</v>
      </c>
      <c r="AN23" s="33">
        <f t="shared" si="7"/>
        <v>0</v>
      </c>
      <c r="AO23" s="36">
        <f t="shared" si="7"/>
        <v>0</v>
      </c>
      <c r="AP23" s="97">
        <f t="shared" si="7"/>
        <v>8</v>
      </c>
      <c r="AQ23" s="42">
        <f t="shared" si="7"/>
        <v>4</v>
      </c>
      <c r="AR23" s="91">
        <f t="shared" si="8"/>
        <v>4</v>
      </c>
      <c r="AS23" s="80">
        <f t="shared" si="8"/>
        <v>4</v>
      </c>
      <c r="AT23" s="223">
        <f t="shared" si="8"/>
        <v>4</v>
      </c>
      <c r="AU23" s="46">
        <f t="shared" si="8"/>
        <v>4</v>
      </c>
      <c r="AV23" s="73">
        <f t="shared" si="8"/>
        <v>8</v>
      </c>
      <c r="AW23" s="43">
        <f t="shared" si="8"/>
        <v>8</v>
      </c>
      <c r="AX23" s="53">
        <f t="shared" si="8"/>
        <v>8</v>
      </c>
    </row>
    <row r="24" spans="1:50" ht="17.25" customHeight="1">
      <c r="A24" s="31">
        <v>4</v>
      </c>
      <c r="B24" s="32" t="s">
        <v>190</v>
      </c>
      <c r="C24" s="32" t="s">
        <v>191</v>
      </c>
      <c r="D24" s="32" t="s">
        <v>192</v>
      </c>
      <c r="E24" s="33"/>
      <c r="F24" s="32">
        <v>5</v>
      </c>
      <c r="G24" s="32" t="s">
        <v>199</v>
      </c>
      <c r="H24" s="32"/>
      <c r="I24" s="32"/>
      <c r="J24" s="32"/>
      <c r="K24" s="37"/>
      <c r="L24" s="239"/>
      <c r="M24" s="239"/>
      <c r="N24" s="66">
        <f t="shared" si="6"/>
        <v>14</v>
      </c>
      <c r="O24" s="257"/>
      <c r="P24" s="255"/>
      <c r="Q24" s="258"/>
      <c r="R24" s="254"/>
      <c r="S24" s="255"/>
      <c r="T24" s="256"/>
      <c r="U24" s="257"/>
      <c r="V24" s="255"/>
      <c r="W24" s="258"/>
      <c r="X24" s="254"/>
      <c r="Y24" s="255"/>
      <c r="Z24" s="256"/>
      <c r="AA24" s="257"/>
      <c r="AB24" s="255"/>
      <c r="AC24" s="258"/>
      <c r="AD24" s="254"/>
      <c r="AE24" s="255"/>
      <c r="AF24" s="256"/>
      <c r="AG24" s="257"/>
      <c r="AH24" s="160">
        <f t="shared" si="7"/>
        <v>0</v>
      </c>
      <c r="AI24" s="230">
        <f t="shared" si="7"/>
        <v>0</v>
      </c>
      <c r="AJ24" s="231">
        <f t="shared" si="7"/>
        <v>0</v>
      </c>
      <c r="AK24" s="160">
        <f t="shared" si="7"/>
        <v>0</v>
      </c>
      <c r="AL24" s="232">
        <f t="shared" si="7"/>
        <v>0</v>
      </c>
      <c r="AM24" s="229">
        <f t="shared" si="7"/>
        <v>0</v>
      </c>
      <c r="AN24" s="160">
        <f t="shared" si="7"/>
        <v>0</v>
      </c>
      <c r="AO24" s="230">
        <f t="shared" si="7"/>
        <v>0</v>
      </c>
      <c r="AP24" s="69">
        <f t="shared" si="7"/>
        <v>0</v>
      </c>
      <c r="AQ24" s="33">
        <f t="shared" si="7"/>
        <v>0</v>
      </c>
      <c r="AR24" s="88">
        <f t="shared" si="8"/>
        <v>0</v>
      </c>
      <c r="AS24" s="78">
        <f t="shared" si="8"/>
        <v>0</v>
      </c>
      <c r="AT24" s="33">
        <f t="shared" si="8"/>
        <v>0</v>
      </c>
      <c r="AU24" s="36">
        <f t="shared" si="8"/>
        <v>0</v>
      </c>
      <c r="AV24" s="233">
        <f t="shared" si="8"/>
        <v>5</v>
      </c>
      <c r="AW24" s="234">
        <f t="shared" si="8"/>
        <v>5</v>
      </c>
      <c r="AX24" s="235">
        <f t="shared" si="8"/>
        <v>4</v>
      </c>
    </row>
    <row r="25" spans="1:50" ht="17.25" customHeight="1">
      <c r="A25" s="31">
        <v>5</v>
      </c>
      <c r="B25" s="32" t="s">
        <v>190</v>
      </c>
      <c r="C25" s="32" t="s">
        <v>191</v>
      </c>
      <c r="D25" s="32" t="s">
        <v>192</v>
      </c>
      <c r="E25" s="33"/>
      <c r="F25" s="32">
        <v>5</v>
      </c>
      <c r="G25" s="32" t="s">
        <v>197</v>
      </c>
      <c r="H25" s="32"/>
      <c r="I25" s="32"/>
      <c r="J25" s="32"/>
      <c r="K25" s="37"/>
      <c r="L25" s="239"/>
      <c r="M25" s="239"/>
      <c r="N25" s="66">
        <f t="shared" si="6"/>
        <v>14</v>
      </c>
      <c r="O25" s="257"/>
      <c r="P25" s="255"/>
      <c r="Q25" s="258"/>
      <c r="R25" s="254"/>
      <c r="S25" s="255"/>
      <c r="T25" s="256"/>
      <c r="U25" s="257"/>
      <c r="V25" s="255"/>
      <c r="W25" s="258"/>
      <c r="X25" s="254"/>
      <c r="Y25" s="255"/>
      <c r="Z25" s="256"/>
      <c r="AA25" s="257"/>
      <c r="AB25" s="255"/>
      <c r="AC25" s="258"/>
      <c r="AD25" s="254"/>
      <c r="AE25" s="255"/>
      <c r="AF25" s="256"/>
      <c r="AG25" s="257"/>
      <c r="AH25" s="160">
        <f t="shared" si="7"/>
        <v>0</v>
      </c>
      <c r="AI25" s="230">
        <f t="shared" si="7"/>
        <v>0</v>
      </c>
      <c r="AJ25" s="231">
        <f t="shared" si="7"/>
        <v>0</v>
      </c>
      <c r="AK25" s="160">
        <f t="shared" si="7"/>
        <v>0</v>
      </c>
      <c r="AL25" s="232">
        <f t="shared" si="7"/>
        <v>0</v>
      </c>
      <c r="AM25" s="229">
        <f t="shared" si="7"/>
        <v>0</v>
      </c>
      <c r="AN25" s="160">
        <f t="shared" si="7"/>
        <v>0</v>
      </c>
      <c r="AO25" s="230">
        <f t="shared" si="7"/>
        <v>0</v>
      </c>
      <c r="AP25" s="69">
        <f t="shared" si="7"/>
        <v>0</v>
      </c>
      <c r="AQ25" s="33">
        <f t="shared" si="7"/>
        <v>0</v>
      </c>
      <c r="AR25" s="88">
        <f t="shared" si="8"/>
        <v>0</v>
      </c>
      <c r="AS25" s="78">
        <f t="shared" si="8"/>
        <v>0</v>
      </c>
      <c r="AT25" s="33">
        <f t="shared" si="8"/>
        <v>0</v>
      </c>
      <c r="AU25" s="36">
        <f t="shared" si="8"/>
        <v>0</v>
      </c>
      <c r="AV25" s="233">
        <f t="shared" si="8"/>
        <v>5</v>
      </c>
      <c r="AW25" s="234">
        <f t="shared" si="8"/>
        <v>5</v>
      </c>
      <c r="AX25" s="235">
        <f t="shared" si="8"/>
        <v>4</v>
      </c>
    </row>
    <row r="26" spans="1:50" ht="17.25" customHeight="1">
      <c r="A26" s="149"/>
      <c r="B26" s="150" t="s">
        <v>100</v>
      </c>
      <c r="C26" s="150"/>
      <c r="D26" s="150"/>
      <c r="E26" s="151"/>
      <c r="F26" s="150">
        <f>SUM(F9:F25)</f>
        <v>120</v>
      </c>
      <c r="G26" s="150"/>
      <c r="H26" s="150">
        <f>SUM(H9:H25)</f>
        <v>50</v>
      </c>
      <c r="I26" s="150"/>
      <c r="J26" s="150"/>
      <c r="K26" s="152">
        <f>SUM(K8:K25)</f>
        <v>490.6345999999999</v>
      </c>
      <c r="L26" s="152">
        <f>SUM(L8:L25)</f>
        <v>196.25384000000003</v>
      </c>
      <c r="M26" s="152">
        <f>SUM(M8:M25)</f>
        <v>294.38076</v>
      </c>
      <c r="N26" s="153">
        <f t="shared" si="6"/>
        <v>1399</v>
      </c>
      <c r="O26" s="154">
        <f>SUM(O8:O25)</f>
        <v>30</v>
      </c>
      <c r="P26" s="151">
        <f aca="true" t="shared" si="9" ref="P26:AX26">SUM(P8:P25)</f>
        <v>38</v>
      </c>
      <c r="Q26" s="155">
        <f t="shared" si="9"/>
        <v>32</v>
      </c>
      <c r="R26" s="156">
        <f t="shared" si="9"/>
        <v>32</v>
      </c>
      <c r="S26" s="151">
        <f t="shared" si="9"/>
        <v>32</v>
      </c>
      <c r="T26" s="157">
        <f t="shared" si="9"/>
        <v>32</v>
      </c>
      <c r="U26" s="154">
        <f t="shared" si="9"/>
        <v>62</v>
      </c>
      <c r="V26" s="151">
        <f t="shared" si="9"/>
        <v>20</v>
      </c>
      <c r="W26" s="155">
        <f t="shared" si="9"/>
        <v>55</v>
      </c>
      <c r="X26" s="156">
        <f t="shared" si="9"/>
        <v>34</v>
      </c>
      <c r="Y26" s="151">
        <f t="shared" si="9"/>
        <v>41</v>
      </c>
      <c r="Z26" s="157">
        <f t="shared" si="9"/>
        <v>38</v>
      </c>
      <c r="AA26" s="154">
        <f t="shared" si="9"/>
        <v>66</v>
      </c>
      <c r="AB26" s="151">
        <f t="shared" si="9"/>
        <v>35</v>
      </c>
      <c r="AC26" s="155">
        <f t="shared" si="9"/>
        <v>38</v>
      </c>
      <c r="AD26" s="156">
        <f t="shared" si="9"/>
        <v>26</v>
      </c>
      <c r="AE26" s="151">
        <f t="shared" si="9"/>
        <v>55</v>
      </c>
      <c r="AF26" s="157">
        <f t="shared" si="9"/>
        <v>65</v>
      </c>
      <c r="AG26" s="154">
        <f t="shared" si="9"/>
        <v>30</v>
      </c>
      <c r="AH26" s="151">
        <f t="shared" si="9"/>
        <v>38</v>
      </c>
      <c r="AI26" s="155">
        <f t="shared" si="9"/>
        <v>38</v>
      </c>
      <c r="AJ26" s="156">
        <f t="shared" si="9"/>
        <v>46</v>
      </c>
      <c r="AK26" s="151">
        <f t="shared" si="9"/>
        <v>38</v>
      </c>
      <c r="AL26" s="157">
        <f t="shared" si="9"/>
        <v>72</v>
      </c>
      <c r="AM26" s="154">
        <f t="shared" si="9"/>
        <v>37</v>
      </c>
      <c r="AN26" s="151">
        <f t="shared" si="9"/>
        <v>38</v>
      </c>
      <c r="AO26" s="155">
        <f t="shared" si="9"/>
        <v>33</v>
      </c>
      <c r="AP26" s="156">
        <f t="shared" si="9"/>
        <v>37</v>
      </c>
      <c r="AQ26" s="151">
        <f t="shared" si="9"/>
        <v>24</v>
      </c>
      <c r="AR26" s="157">
        <f t="shared" si="9"/>
        <v>29</v>
      </c>
      <c r="AS26" s="154">
        <f t="shared" si="9"/>
        <v>45</v>
      </c>
      <c r="AT26" s="151">
        <f t="shared" si="9"/>
        <v>36</v>
      </c>
      <c r="AU26" s="155">
        <f t="shared" si="9"/>
        <v>31</v>
      </c>
      <c r="AV26" s="156">
        <f t="shared" si="9"/>
        <v>34</v>
      </c>
      <c r="AW26" s="151">
        <f t="shared" si="9"/>
        <v>34</v>
      </c>
      <c r="AX26" s="155">
        <f t="shared" si="9"/>
        <v>28</v>
      </c>
    </row>
    <row r="27" spans="1:50" ht="7.5" customHeight="1">
      <c r="A27" s="122"/>
      <c r="B27" s="123"/>
      <c r="C27" s="123"/>
      <c r="D27" s="123"/>
      <c r="E27" s="113"/>
      <c r="F27" s="123"/>
      <c r="G27" s="123"/>
      <c r="H27" s="123"/>
      <c r="I27" s="123"/>
      <c r="J27" s="123"/>
      <c r="K27" s="124"/>
      <c r="L27" s="241"/>
      <c r="M27" s="241"/>
      <c r="N27" s="125"/>
      <c r="O27" s="144"/>
      <c r="P27" s="145"/>
      <c r="Q27" s="146"/>
      <c r="R27" s="147"/>
      <c r="S27" s="145"/>
      <c r="T27" s="148"/>
      <c r="U27" s="144"/>
      <c r="V27" s="145"/>
      <c r="W27" s="146"/>
      <c r="X27" s="147"/>
      <c r="Y27" s="145"/>
      <c r="Z27" s="148"/>
      <c r="AA27" s="144"/>
      <c r="AB27" s="145"/>
      <c r="AC27" s="146"/>
      <c r="AD27" s="147"/>
      <c r="AE27" s="145"/>
      <c r="AF27" s="148"/>
      <c r="AG27" s="144"/>
      <c r="AH27" s="145"/>
      <c r="AI27" s="146"/>
      <c r="AJ27" s="147"/>
      <c r="AK27" s="145"/>
      <c r="AL27" s="148"/>
      <c r="AM27" s="144"/>
      <c r="AN27" s="145"/>
      <c r="AO27" s="146"/>
      <c r="AP27" s="147"/>
      <c r="AQ27" s="145"/>
      <c r="AR27" s="148"/>
      <c r="AS27" s="144"/>
      <c r="AT27" s="145"/>
      <c r="AU27" s="146"/>
      <c r="AV27" s="147"/>
      <c r="AW27" s="145"/>
      <c r="AX27" s="146"/>
    </row>
    <row r="28" spans="1:50" ht="17.25" customHeight="1">
      <c r="A28" s="31"/>
      <c r="B28" s="32" t="s">
        <v>105</v>
      </c>
      <c r="C28" s="32"/>
      <c r="D28" s="32"/>
      <c r="E28" s="33"/>
      <c r="F28" s="32"/>
      <c r="G28" s="32"/>
      <c r="H28" s="32"/>
      <c r="I28" s="32"/>
      <c r="J28" s="32"/>
      <c r="K28" s="37"/>
      <c r="L28" s="239"/>
      <c r="M28" s="239"/>
      <c r="N28" s="66">
        <f>SUM(O28:AX28)</f>
        <v>504</v>
      </c>
      <c r="O28" s="85">
        <v>14</v>
      </c>
      <c r="P28" s="56">
        <v>14</v>
      </c>
      <c r="Q28" s="57">
        <v>14</v>
      </c>
      <c r="R28" s="75">
        <v>14</v>
      </c>
      <c r="S28" s="56">
        <v>14</v>
      </c>
      <c r="T28" s="95">
        <v>14</v>
      </c>
      <c r="U28" s="85">
        <v>14</v>
      </c>
      <c r="V28" s="56">
        <v>14</v>
      </c>
      <c r="W28" s="57">
        <v>14</v>
      </c>
      <c r="X28" s="75">
        <v>14</v>
      </c>
      <c r="Y28" s="56">
        <v>14</v>
      </c>
      <c r="Z28" s="95">
        <v>14</v>
      </c>
      <c r="AA28" s="85">
        <v>14</v>
      </c>
      <c r="AB28" s="56">
        <v>14</v>
      </c>
      <c r="AC28" s="57">
        <v>14</v>
      </c>
      <c r="AD28" s="75">
        <v>14</v>
      </c>
      <c r="AE28" s="56">
        <v>14</v>
      </c>
      <c r="AF28" s="95">
        <v>14</v>
      </c>
      <c r="AG28" s="85">
        <v>14</v>
      </c>
      <c r="AH28" s="56">
        <v>14</v>
      </c>
      <c r="AI28" s="57">
        <v>14</v>
      </c>
      <c r="AJ28" s="75">
        <v>14</v>
      </c>
      <c r="AK28" s="56">
        <v>14</v>
      </c>
      <c r="AL28" s="95">
        <v>14</v>
      </c>
      <c r="AM28" s="85">
        <v>14</v>
      </c>
      <c r="AN28" s="56">
        <v>14</v>
      </c>
      <c r="AO28" s="57">
        <v>14</v>
      </c>
      <c r="AP28" s="75">
        <v>14</v>
      </c>
      <c r="AQ28" s="56">
        <v>14</v>
      </c>
      <c r="AR28" s="95">
        <v>14</v>
      </c>
      <c r="AS28" s="85">
        <v>14</v>
      </c>
      <c r="AT28" s="56">
        <v>14</v>
      </c>
      <c r="AU28" s="57">
        <v>14</v>
      </c>
      <c r="AV28" s="75">
        <v>14</v>
      </c>
      <c r="AW28" s="56">
        <v>14</v>
      </c>
      <c r="AX28" s="57">
        <v>14</v>
      </c>
    </row>
    <row r="29" spans="1:50" ht="17.25" customHeight="1">
      <c r="A29" s="31"/>
      <c r="B29" s="32" t="s">
        <v>106</v>
      </c>
      <c r="C29" s="32"/>
      <c r="D29" s="32"/>
      <c r="E29" s="33"/>
      <c r="F29" s="32"/>
      <c r="G29" s="32"/>
      <c r="H29" s="32"/>
      <c r="I29" s="32"/>
      <c r="J29" s="32"/>
      <c r="K29" s="37"/>
      <c r="L29" s="239"/>
      <c r="M29" s="239"/>
      <c r="N29" s="66">
        <f>SUM(O29:AX29)</f>
        <v>360</v>
      </c>
      <c r="O29" s="85">
        <v>10</v>
      </c>
      <c r="P29" s="56">
        <v>10</v>
      </c>
      <c r="Q29" s="57">
        <v>10</v>
      </c>
      <c r="R29" s="75">
        <v>10</v>
      </c>
      <c r="S29" s="56">
        <v>10</v>
      </c>
      <c r="T29" s="95">
        <v>10</v>
      </c>
      <c r="U29" s="85">
        <v>10</v>
      </c>
      <c r="V29" s="56">
        <v>10</v>
      </c>
      <c r="W29" s="57">
        <v>10</v>
      </c>
      <c r="X29" s="75">
        <v>10</v>
      </c>
      <c r="Y29" s="56">
        <v>10</v>
      </c>
      <c r="Z29" s="95">
        <v>10</v>
      </c>
      <c r="AA29" s="85">
        <v>10</v>
      </c>
      <c r="AB29" s="56">
        <v>10</v>
      </c>
      <c r="AC29" s="57">
        <v>10</v>
      </c>
      <c r="AD29" s="75">
        <v>10</v>
      </c>
      <c r="AE29" s="56">
        <v>10</v>
      </c>
      <c r="AF29" s="95">
        <v>10</v>
      </c>
      <c r="AG29" s="85">
        <v>10</v>
      </c>
      <c r="AH29" s="56">
        <v>10</v>
      </c>
      <c r="AI29" s="57">
        <v>10</v>
      </c>
      <c r="AJ29" s="75">
        <v>10</v>
      </c>
      <c r="AK29" s="56">
        <v>10</v>
      </c>
      <c r="AL29" s="95">
        <v>10</v>
      </c>
      <c r="AM29" s="85">
        <v>10</v>
      </c>
      <c r="AN29" s="56">
        <v>10</v>
      </c>
      <c r="AO29" s="57">
        <v>10</v>
      </c>
      <c r="AP29" s="75">
        <v>10</v>
      </c>
      <c r="AQ29" s="56">
        <v>10</v>
      </c>
      <c r="AR29" s="95">
        <v>10</v>
      </c>
      <c r="AS29" s="85">
        <v>10</v>
      </c>
      <c r="AT29" s="56">
        <v>10</v>
      </c>
      <c r="AU29" s="57">
        <v>10</v>
      </c>
      <c r="AV29" s="75">
        <v>10</v>
      </c>
      <c r="AW29" s="56">
        <v>10</v>
      </c>
      <c r="AX29" s="57">
        <v>10</v>
      </c>
    </row>
    <row r="30" spans="1:50" ht="4.5" customHeight="1">
      <c r="A30" s="158"/>
      <c r="B30" s="159"/>
      <c r="C30" s="159"/>
      <c r="D30" s="159"/>
      <c r="E30" s="160"/>
      <c r="F30" s="159"/>
      <c r="G30" s="159"/>
      <c r="H30" s="159"/>
      <c r="I30" s="159"/>
      <c r="J30" s="159"/>
      <c r="K30" s="161"/>
      <c r="L30" s="242"/>
      <c r="M30" s="242"/>
      <c r="N30" s="162"/>
      <c r="O30" s="163"/>
      <c r="P30" s="164"/>
      <c r="Q30" s="165"/>
      <c r="R30" s="166"/>
      <c r="S30" s="164"/>
      <c r="T30" s="167"/>
      <c r="U30" s="163"/>
      <c r="V30" s="164"/>
      <c r="W30" s="165"/>
      <c r="X30" s="166"/>
      <c r="Y30" s="164"/>
      <c r="Z30" s="167"/>
      <c r="AA30" s="163"/>
      <c r="AB30" s="164"/>
      <c r="AC30" s="165"/>
      <c r="AD30" s="166"/>
      <c r="AE30" s="164"/>
      <c r="AF30" s="167"/>
      <c r="AG30" s="163"/>
      <c r="AH30" s="164"/>
      <c r="AI30" s="165"/>
      <c r="AJ30" s="166"/>
      <c r="AK30" s="164"/>
      <c r="AL30" s="167"/>
      <c r="AM30" s="163"/>
      <c r="AN30" s="164"/>
      <c r="AO30" s="165"/>
      <c r="AP30" s="166"/>
      <c r="AQ30" s="164"/>
      <c r="AR30" s="167"/>
      <c r="AS30" s="163"/>
      <c r="AT30" s="164"/>
      <c r="AU30" s="165"/>
      <c r="AV30" s="166"/>
      <c r="AW30" s="164"/>
      <c r="AX30" s="165"/>
    </row>
    <row r="31" spans="1:50" ht="17.25" customHeight="1">
      <c r="A31" s="149"/>
      <c r="B31" s="150" t="s">
        <v>92</v>
      </c>
      <c r="C31" s="150"/>
      <c r="D31" s="150"/>
      <c r="E31" s="151"/>
      <c r="F31" s="152"/>
      <c r="G31" s="152"/>
      <c r="H31" s="152"/>
      <c r="I31" s="150"/>
      <c r="J31" s="150"/>
      <c r="K31" s="152"/>
      <c r="L31" s="240"/>
      <c r="M31" s="240"/>
      <c r="N31" s="153">
        <f>SUM(O31:AX31)</f>
        <v>2263</v>
      </c>
      <c r="O31" s="168">
        <f aca="true" t="shared" si="10" ref="O31:AX31">O26+O28+O29</f>
        <v>54</v>
      </c>
      <c r="P31" s="169">
        <f t="shared" si="10"/>
        <v>62</v>
      </c>
      <c r="Q31" s="170">
        <f t="shared" si="10"/>
        <v>56</v>
      </c>
      <c r="R31" s="171">
        <f t="shared" si="10"/>
        <v>56</v>
      </c>
      <c r="S31" s="169">
        <f t="shared" si="10"/>
        <v>56</v>
      </c>
      <c r="T31" s="153">
        <f t="shared" si="10"/>
        <v>56</v>
      </c>
      <c r="U31" s="168">
        <f t="shared" si="10"/>
        <v>86</v>
      </c>
      <c r="V31" s="169">
        <f t="shared" si="10"/>
        <v>44</v>
      </c>
      <c r="W31" s="170">
        <f t="shared" si="10"/>
        <v>79</v>
      </c>
      <c r="X31" s="171">
        <f t="shared" si="10"/>
        <v>58</v>
      </c>
      <c r="Y31" s="169">
        <f t="shared" si="10"/>
        <v>65</v>
      </c>
      <c r="Z31" s="153">
        <f t="shared" si="10"/>
        <v>62</v>
      </c>
      <c r="AA31" s="168">
        <f t="shared" si="10"/>
        <v>90</v>
      </c>
      <c r="AB31" s="169">
        <f t="shared" si="10"/>
        <v>59</v>
      </c>
      <c r="AC31" s="170">
        <f t="shared" si="10"/>
        <v>62</v>
      </c>
      <c r="AD31" s="171">
        <f t="shared" si="10"/>
        <v>50</v>
      </c>
      <c r="AE31" s="169">
        <f t="shared" si="10"/>
        <v>79</v>
      </c>
      <c r="AF31" s="153">
        <f t="shared" si="10"/>
        <v>89</v>
      </c>
      <c r="AG31" s="168">
        <f t="shared" si="10"/>
        <v>54</v>
      </c>
      <c r="AH31" s="169">
        <f t="shared" si="10"/>
        <v>62</v>
      </c>
      <c r="AI31" s="170">
        <f t="shared" si="10"/>
        <v>62</v>
      </c>
      <c r="AJ31" s="171">
        <f t="shared" si="10"/>
        <v>70</v>
      </c>
      <c r="AK31" s="169">
        <f t="shared" si="10"/>
        <v>62</v>
      </c>
      <c r="AL31" s="153">
        <f t="shared" si="10"/>
        <v>96</v>
      </c>
      <c r="AM31" s="168">
        <f t="shared" si="10"/>
        <v>61</v>
      </c>
      <c r="AN31" s="169">
        <f t="shared" si="10"/>
        <v>62</v>
      </c>
      <c r="AO31" s="170">
        <f t="shared" si="10"/>
        <v>57</v>
      </c>
      <c r="AP31" s="171">
        <f t="shared" si="10"/>
        <v>61</v>
      </c>
      <c r="AQ31" s="169">
        <f t="shared" si="10"/>
        <v>48</v>
      </c>
      <c r="AR31" s="153">
        <f t="shared" si="10"/>
        <v>53</v>
      </c>
      <c r="AS31" s="168">
        <f t="shared" si="10"/>
        <v>69</v>
      </c>
      <c r="AT31" s="169">
        <f t="shared" si="10"/>
        <v>60</v>
      </c>
      <c r="AU31" s="170">
        <f t="shared" si="10"/>
        <v>55</v>
      </c>
      <c r="AV31" s="171">
        <f t="shared" si="10"/>
        <v>58</v>
      </c>
      <c r="AW31" s="169">
        <f t="shared" si="10"/>
        <v>58</v>
      </c>
      <c r="AX31" s="170">
        <f t="shared" si="10"/>
        <v>52</v>
      </c>
    </row>
    <row r="32" spans="1:50" ht="6" customHeight="1">
      <c r="A32" s="172"/>
      <c r="B32" s="173"/>
      <c r="C32" s="173"/>
      <c r="D32" s="173"/>
      <c r="E32" s="174"/>
      <c r="F32" s="175"/>
      <c r="G32" s="175"/>
      <c r="H32" s="175"/>
      <c r="I32" s="173"/>
      <c r="J32" s="173"/>
      <c r="K32" s="175"/>
      <c r="L32" s="243"/>
      <c r="M32" s="243"/>
      <c r="N32" s="176"/>
      <c r="O32" s="177"/>
      <c r="P32" s="178"/>
      <c r="Q32" s="179"/>
      <c r="R32" s="180"/>
      <c r="S32" s="178"/>
      <c r="T32" s="176"/>
      <c r="U32" s="177"/>
      <c r="V32" s="178"/>
      <c r="W32" s="179"/>
      <c r="X32" s="180"/>
      <c r="Y32" s="178"/>
      <c r="Z32" s="176"/>
      <c r="AA32" s="177"/>
      <c r="AB32" s="178"/>
      <c r="AC32" s="179"/>
      <c r="AD32" s="180"/>
      <c r="AE32" s="178"/>
      <c r="AF32" s="176"/>
      <c r="AG32" s="177"/>
      <c r="AH32" s="178"/>
      <c r="AI32" s="179"/>
      <c r="AJ32" s="180"/>
      <c r="AK32" s="178"/>
      <c r="AL32" s="176"/>
      <c r="AM32" s="177"/>
      <c r="AN32" s="178"/>
      <c r="AO32" s="179"/>
      <c r="AP32" s="180"/>
      <c r="AQ32" s="178"/>
      <c r="AR32" s="176"/>
      <c r="AS32" s="177"/>
      <c r="AT32" s="178"/>
      <c r="AU32" s="179"/>
      <c r="AV32" s="180"/>
      <c r="AW32" s="178"/>
      <c r="AX32" s="179"/>
    </row>
    <row r="33" spans="1:50" ht="17.25" customHeight="1">
      <c r="A33" s="25"/>
      <c r="B33" s="26" t="s">
        <v>107</v>
      </c>
      <c r="C33" s="26"/>
      <c r="D33" s="26"/>
      <c r="E33" s="27"/>
      <c r="F33" s="26"/>
      <c r="G33" s="26"/>
      <c r="H33" s="26"/>
      <c r="I33" s="26"/>
      <c r="J33" s="26"/>
      <c r="K33" s="28"/>
      <c r="L33" s="244"/>
      <c r="M33" s="244"/>
      <c r="N33" s="186">
        <f>SUM(O33:AX33)</f>
        <v>2304</v>
      </c>
      <c r="O33" s="187">
        <v>64</v>
      </c>
      <c r="P33" s="188">
        <v>64</v>
      </c>
      <c r="Q33" s="189">
        <v>64</v>
      </c>
      <c r="R33" s="190">
        <v>64</v>
      </c>
      <c r="S33" s="188">
        <v>64</v>
      </c>
      <c r="T33" s="186">
        <v>64</v>
      </c>
      <c r="U33" s="187">
        <v>64</v>
      </c>
      <c r="V33" s="188">
        <v>64</v>
      </c>
      <c r="W33" s="189">
        <v>64</v>
      </c>
      <c r="X33" s="190">
        <v>64</v>
      </c>
      <c r="Y33" s="188">
        <v>64</v>
      </c>
      <c r="Z33" s="186">
        <v>64</v>
      </c>
      <c r="AA33" s="187">
        <v>64</v>
      </c>
      <c r="AB33" s="188">
        <v>64</v>
      </c>
      <c r="AC33" s="189">
        <v>64</v>
      </c>
      <c r="AD33" s="190">
        <v>64</v>
      </c>
      <c r="AE33" s="188">
        <v>64</v>
      </c>
      <c r="AF33" s="186">
        <v>64</v>
      </c>
      <c r="AG33" s="187">
        <v>64</v>
      </c>
      <c r="AH33" s="188">
        <v>64</v>
      </c>
      <c r="AI33" s="189">
        <v>64</v>
      </c>
      <c r="AJ33" s="190">
        <v>64</v>
      </c>
      <c r="AK33" s="188">
        <v>64</v>
      </c>
      <c r="AL33" s="186">
        <v>64</v>
      </c>
      <c r="AM33" s="187">
        <v>64</v>
      </c>
      <c r="AN33" s="188">
        <v>64</v>
      </c>
      <c r="AO33" s="189">
        <v>64</v>
      </c>
      <c r="AP33" s="190">
        <v>64</v>
      </c>
      <c r="AQ33" s="188">
        <v>64</v>
      </c>
      <c r="AR33" s="186">
        <v>64</v>
      </c>
      <c r="AS33" s="187">
        <v>64</v>
      </c>
      <c r="AT33" s="188">
        <v>64</v>
      </c>
      <c r="AU33" s="189">
        <v>64</v>
      </c>
      <c r="AV33" s="190">
        <v>64</v>
      </c>
      <c r="AW33" s="188">
        <v>64</v>
      </c>
      <c r="AX33" s="189">
        <v>64</v>
      </c>
    </row>
    <row r="34" spans="1:50" ht="17.25" customHeight="1">
      <c r="A34" s="31"/>
      <c r="B34" s="32" t="s">
        <v>98</v>
      </c>
      <c r="C34" s="32"/>
      <c r="D34" s="32"/>
      <c r="E34" s="33"/>
      <c r="F34" s="32"/>
      <c r="G34" s="32"/>
      <c r="H34" s="32"/>
      <c r="I34" s="32"/>
      <c r="J34" s="32">
        <v>700</v>
      </c>
      <c r="K34" s="37"/>
      <c r="L34" s="239">
        <f>N34*J34/10000</f>
        <v>10.29</v>
      </c>
      <c r="M34" s="239"/>
      <c r="N34" s="66">
        <f>SUM(O34:AX34)</f>
        <v>147</v>
      </c>
      <c r="O34" s="86"/>
      <c r="P34" s="38"/>
      <c r="Q34" s="58"/>
      <c r="R34" s="76"/>
      <c r="S34" s="38"/>
      <c r="T34" s="66"/>
      <c r="U34" s="86">
        <v>22</v>
      </c>
      <c r="V34" s="38"/>
      <c r="W34" s="58">
        <v>15</v>
      </c>
      <c r="X34" s="76"/>
      <c r="Y34" s="38">
        <v>1</v>
      </c>
      <c r="Z34" s="66"/>
      <c r="AA34" s="86">
        <v>26</v>
      </c>
      <c r="AB34" s="38"/>
      <c r="AC34" s="58"/>
      <c r="AD34" s="76"/>
      <c r="AE34" s="38">
        <v>15</v>
      </c>
      <c r="AF34" s="66">
        <v>25</v>
      </c>
      <c r="AG34" s="86"/>
      <c r="AH34" s="38"/>
      <c r="AI34" s="58"/>
      <c r="AJ34" s="76">
        <v>6</v>
      </c>
      <c r="AK34" s="38"/>
      <c r="AL34" s="66">
        <v>32</v>
      </c>
      <c r="AM34" s="86"/>
      <c r="AN34" s="38"/>
      <c r="AO34" s="58"/>
      <c r="AP34" s="76"/>
      <c r="AQ34" s="38"/>
      <c r="AR34" s="66"/>
      <c r="AS34" s="86">
        <v>5</v>
      </c>
      <c r="AT34" s="38"/>
      <c r="AU34" s="58"/>
      <c r="AV34" s="76"/>
      <c r="AW34" s="38"/>
      <c r="AX34" s="58"/>
    </row>
    <row r="35" spans="1:50" ht="17.25" customHeight="1">
      <c r="A35" s="59"/>
      <c r="B35" s="60" t="s">
        <v>99</v>
      </c>
      <c r="C35" s="60"/>
      <c r="D35" s="60"/>
      <c r="E35" s="61"/>
      <c r="F35" s="60"/>
      <c r="G35" s="60"/>
      <c r="H35" s="60"/>
      <c r="I35" s="60"/>
      <c r="J35" s="60"/>
      <c r="K35" s="62"/>
      <c r="L35" s="245"/>
      <c r="M35" s="245"/>
      <c r="N35" s="67">
        <f>SUM(O35:AX35)</f>
        <v>2451</v>
      </c>
      <c r="O35" s="191">
        <f aca="true" t="shared" si="11" ref="O35:AX35">O33+O34</f>
        <v>64</v>
      </c>
      <c r="P35" s="63">
        <f t="shared" si="11"/>
        <v>64</v>
      </c>
      <c r="Q35" s="192">
        <f t="shared" si="11"/>
        <v>64</v>
      </c>
      <c r="R35" s="193">
        <f t="shared" si="11"/>
        <v>64</v>
      </c>
      <c r="S35" s="63">
        <f t="shared" si="11"/>
        <v>64</v>
      </c>
      <c r="T35" s="67">
        <f t="shared" si="11"/>
        <v>64</v>
      </c>
      <c r="U35" s="191">
        <f t="shared" si="11"/>
        <v>86</v>
      </c>
      <c r="V35" s="63">
        <f t="shared" si="11"/>
        <v>64</v>
      </c>
      <c r="W35" s="192">
        <f t="shared" si="11"/>
        <v>79</v>
      </c>
      <c r="X35" s="193">
        <f t="shared" si="11"/>
        <v>64</v>
      </c>
      <c r="Y35" s="63">
        <f t="shared" si="11"/>
        <v>65</v>
      </c>
      <c r="Z35" s="67">
        <f t="shared" si="11"/>
        <v>64</v>
      </c>
      <c r="AA35" s="191">
        <f t="shared" si="11"/>
        <v>90</v>
      </c>
      <c r="AB35" s="63">
        <f t="shared" si="11"/>
        <v>64</v>
      </c>
      <c r="AC35" s="192">
        <f t="shared" si="11"/>
        <v>64</v>
      </c>
      <c r="AD35" s="193">
        <f t="shared" si="11"/>
        <v>64</v>
      </c>
      <c r="AE35" s="63">
        <f t="shared" si="11"/>
        <v>79</v>
      </c>
      <c r="AF35" s="67">
        <f t="shared" si="11"/>
        <v>89</v>
      </c>
      <c r="AG35" s="191">
        <f t="shared" si="11"/>
        <v>64</v>
      </c>
      <c r="AH35" s="63">
        <f t="shared" si="11"/>
        <v>64</v>
      </c>
      <c r="AI35" s="192">
        <f t="shared" si="11"/>
        <v>64</v>
      </c>
      <c r="AJ35" s="193">
        <f t="shared" si="11"/>
        <v>70</v>
      </c>
      <c r="AK35" s="63">
        <f t="shared" si="11"/>
        <v>64</v>
      </c>
      <c r="AL35" s="67">
        <f t="shared" si="11"/>
        <v>96</v>
      </c>
      <c r="AM35" s="191">
        <f t="shared" si="11"/>
        <v>64</v>
      </c>
      <c r="AN35" s="63">
        <f t="shared" si="11"/>
        <v>64</v>
      </c>
      <c r="AO35" s="192">
        <f t="shared" si="11"/>
        <v>64</v>
      </c>
      <c r="AP35" s="193">
        <f t="shared" si="11"/>
        <v>64</v>
      </c>
      <c r="AQ35" s="63">
        <f t="shared" si="11"/>
        <v>64</v>
      </c>
      <c r="AR35" s="67">
        <f t="shared" si="11"/>
        <v>64</v>
      </c>
      <c r="AS35" s="191">
        <f t="shared" si="11"/>
        <v>69</v>
      </c>
      <c r="AT35" s="63">
        <f t="shared" si="11"/>
        <v>64</v>
      </c>
      <c r="AU35" s="192">
        <f t="shared" si="11"/>
        <v>64</v>
      </c>
      <c r="AV35" s="193">
        <f t="shared" si="11"/>
        <v>64</v>
      </c>
      <c r="AW35" s="63">
        <f t="shared" si="11"/>
        <v>64</v>
      </c>
      <c r="AX35" s="192">
        <f t="shared" si="11"/>
        <v>64</v>
      </c>
    </row>
    <row r="36" spans="1:50" ht="17.25" customHeight="1">
      <c r="A36" s="181"/>
      <c r="B36" s="182"/>
      <c r="C36" s="182"/>
      <c r="D36" s="182"/>
      <c r="E36" s="183"/>
      <c r="F36" s="182"/>
      <c r="G36" s="182"/>
      <c r="H36" s="182"/>
      <c r="I36" s="182"/>
      <c r="J36" s="182"/>
      <c r="K36" s="184">
        <f>K26</f>
        <v>490.6345999999999</v>
      </c>
      <c r="L36" s="246">
        <f>L26+L34</f>
        <v>206.54384000000002</v>
      </c>
      <c r="M36" s="246">
        <f>K36-L36</f>
        <v>284.09075999999993</v>
      </c>
      <c r="N36" s="185">
        <f>SUM(O36:AX36)</f>
        <v>2451</v>
      </c>
      <c r="O36" s="260">
        <f>SUM(O35:Q35)</f>
        <v>192</v>
      </c>
      <c r="P36" s="261"/>
      <c r="Q36" s="262"/>
      <c r="R36" s="263">
        <f>SUM(R35:T35)</f>
        <v>192</v>
      </c>
      <c r="S36" s="261"/>
      <c r="T36" s="264"/>
      <c r="U36" s="260">
        <f>SUM(U35:W35)</f>
        <v>229</v>
      </c>
      <c r="V36" s="261"/>
      <c r="W36" s="262"/>
      <c r="X36" s="263">
        <f>SUM(X35:Z35)</f>
        <v>193</v>
      </c>
      <c r="Y36" s="261"/>
      <c r="Z36" s="264"/>
      <c r="AA36" s="260">
        <f>SUM(AA35:AC35)</f>
        <v>218</v>
      </c>
      <c r="AB36" s="261"/>
      <c r="AC36" s="262"/>
      <c r="AD36" s="263">
        <f>SUM(AD35:AF35)</f>
        <v>232</v>
      </c>
      <c r="AE36" s="261"/>
      <c r="AF36" s="264"/>
      <c r="AG36" s="260">
        <f>SUM(AG35:AI35)</f>
        <v>192</v>
      </c>
      <c r="AH36" s="261"/>
      <c r="AI36" s="262"/>
      <c r="AJ36" s="263">
        <f>SUM(AJ35:AL35)</f>
        <v>230</v>
      </c>
      <c r="AK36" s="261"/>
      <c r="AL36" s="264"/>
      <c r="AM36" s="260">
        <f>SUM(AM35:AO35)</f>
        <v>192</v>
      </c>
      <c r="AN36" s="261"/>
      <c r="AO36" s="262"/>
      <c r="AP36" s="263">
        <f>SUM(AP35:AR35)</f>
        <v>192</v>
      </c>
      <c r="AQ36" s="261"/>
      <c r="AR36" s="264"/>
      <c r="AS36" s="260">
        <f>SUM(AS35:AU35)</f>
        <v>197</v>
      </c>
      <c r="AT36" s="261"/>
      <c r="AU36" s="262"/>
      <c r="AV36" s="263">
        <f>SUM(AV35:AX35)</f>
        <v>192</v>
      </c>
      <c r="AW36" s="261"/>
      <c r="AX36" s="262"/>
    </row>
    <row r="37" spans="14:50" ht="17.25" customHeight="1"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6:14" ht="17.25" customHeight="1">
      <c r="F38" t="s">
        <v>175</v>
      </c>
      <c r="K38" t="s">
        <v>183</v>
      </c>
      <c r="L38" t="s">
        <v>102</v>
      </c>
      <c r="N38" s="3"/>
    </row>
    <row r="39" spans="6:14" ht="17.25" customHeight="1">
      <c r="F39" s="11" t="s">
        <v>19</v>
      </c>
      <c r="G39" s="12"/>
      <c r="H39" s="5"/>
      <c r="I39" s="6"/>
      <c r="K39" t="s">
        <v>184</v>
      </c>
      <c r="L39" t="s">
        <v>104</v>
      </c>
      <c r="N39" s="3"/>
    </row>
    <row r="40" spans="6:14" ht="17.25" customHeight="1">
      <c r="F40" s="13" t="s">
        <v>15</v>
      </c>
      <c r="G40" s="14"/>
      <c r="H40" s="7" t="s">
        <v>173</v>
      </c>
      <c r="I40" s="8"/>
      <c r="K40" t="s">
        <v>185</v>
      </c>
      <c r="L40" t="s">
        <v>109</v>
      </c>
      <c r="N40" s="3"/>
    </row>
    <row r="41" spans="6:14" ht="17.25" customHeight="1">
      <c r="F41" s="15" t="s">
        <v>16</v>
      </c>
      <c r="G41" s="24"/>
      <c r="H41" s="5"/>
      <c r="I41" s="6"/>
      <c r="N41" s="3"/>
    </row>
    <row r="42" spans="6:14" ht="17.25" customHeight="1">
      <c r="F42" s="16" t="s">
        <v>76</v>
      </c>
      <c r="G42" s="17"/>
      <c r="H42" s="9" t="s">
        <v>174</v>
      </c>
      <c r="I42" s="10"/>
      <c r="K42" s="2" t="s">
        <v>200</v>
      </c>
      <c r="N42" s="3"/>
    </row>
    <row r="43" spans="6:14" ht="17.25" customHeight="1">
      <c r="F43" s="18" t="s">
        <v>17</v>
      </c>
      <c r="G43" s="19"/>
      <c r="H43" s="5"/>
      <c r="I43" s="6"/>
      <c r="N43" s="3"/>
    </row>
    <row r="44" spans="6:9" ht="17.25" customHeight="1">
      <c r="F44" s="20" t="s">
        <v>110</v>
      </c>
      <c r="G44" s="21"/>
      <c r="H44" s="5"/>
      <c r="I44" s="6"/>
    </row>
    <row r="45" spans="6:9" ht="17.25" customHeight="1">
      <c r="F45" s="22" t="s">
        <v>111</v>
      </c>
      <c r="G45" s="23"/>
      <c r="H45" s="5"/>
      <c r="I45" s="6"/>
    </row>
    <row r="46" ht="17.25" customHeight="1"/>
  </sheetData>
  <mergeCells count="12">
    <mergeCell ref="O36:Q36"/>
    <mergeCell ref="R36:T36"/>
    <mergeCell ref="U36:W36"/>
    <mergeCell ref="X36:Z36"/>
    <mergeCell ref="AA36:AC36"/>
    <mergeCell ref="AD36:AF36"/>
    <mergeCell ref="AG36:AI36"/>
    <mergeCell ref="AJ36:AL36"/>
    <mergeCell ref="AM36:AO36"/>
    <mergeCell ref="AP36:AR36"/>
    <mergeCell ref="AS36:AU36"/>
    <mergeCell ref="AV36:AX36"/>
  </mergeCells>
  <conditionalFormatting sqref="O31:AX31">
    <cfRule type="expression" priority="1" dxfId="0" stopIfTrue="1">
      <formula>O31&gt;O35</formula>
    </cfRule>
    <cfRule type="expression" priority="2" dxfId="1" stopIfTrue="1">
      <formula>O31&gt;O33</formula>
    </cfRule>
  </conditionalFormatting>
  <conditionalFormatting sqref="O26:AX26 O14:AX22 T23:AW25 T11:AW13 O8:AX10">
    <cfRule type="cellIs" priority="3" dxfId="2" operator="equal" stopIfTrue="1">
      <formula>0</formula>
    </cfRule>
  </conditionalFormatting>
  <conditionalFormatting sqref="O32:AX32">
    <cfRule type="cellIs" priority="4" dxfId="0" operator="greaterThan" stopIfTrue="1">
      <formula>48</formula>
    </cfRule>
  </conditionalFormatting>
  <printOptions/>
  <pageMargins left="0.75" right="0.75" top="1" bottom="1" header="0.512" footer="0.512"/>
  <pageSetup fitToHeight="1" fitToWidth="1" horizontalDpi="600" verticalDpi="600" orientation="landscape" paperSize="9" scale="58" r:id="rId1"/>
  <headerFooter alignWithMargins="0">
    <oddHeader>&amp;C&amp;F &amp;A</oddHeader>
    <oddFooter>&amp;C&amp;P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X53"/>
  <sheetViews>
    <sheetView workbookViewId="0" topLeftCell="A1">
      <pane ySplit="4" topLeftCell="BM5" activePane="bottomLeft" state="frozen"/>
      <selection pane="topLeft" activeCell="A25" sqref="A25"/>
      <selection pane="bottomLeft" activeCell="A25" sqref="A25"/>
    </sheetView>
  </sheetViews>
  <sheetFormatPr defaultColWidth="9.00390625" defaultRowHeight="13.5"/>
  <cols>
    <col min="1" max="1" width="4.125" style="0" bestFit="1" customWidth="1"/>
    <col min="2" max="3" width="15.875" style="0" customWidth="1"/>
    <col min="4" max="4" width="12.375" style="0" customWidth="1"/>
    <col min="5" max="5" width="8.625" style="0" customWidth="1"/>
    <col min="6" max="6" width="5.25390625" style="0" customWidth="1"/>
    <col min="7" max="7" width="8.625" style="0" customWidth="1"/>
    <col min="8" max="10" width="7.25390625" style="0" customWidth="1"/>
    <col min="11" max="11" width="6.50390625" style="4" customWidth="1"/>
    <col min="12" max="12" width="9.125" style="0" bestFit="1" customWidth="1"/>
    <col min="13" max="13" width="7.125" style="0" customWidth="1"/>
    <col min="14" max="14" width="7.125" style="0" bestFit="1" customWidth="1"/>
    <col min="15" max="50" width="2.75390625" style="0" customWidth="1"/>
  </cols>
  <sheetData>
    <row r="3" spans="1:50" ht="17.2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194"/>
      <c r="L3" s="26"/>
      <c r="M3" s="26"/>
      <c r="N3" s="64"/>
      <c r="O3" s="77" t="s">
        <v>0</v>
      </c>
      <c r="P3" s="29"/>
      <c r="Q3" s="30"/>
      <c r="R3" s="68" t="s">
        <v>10</v>
      </c>
      <c r="S3" s="29"/>
      <c r="T3" s="87"/>
      <c r="U3" s="77" t="s">
        <v>1</v>
      </c>
      <c r="V3" s="29"/>
      <c r="W3" s="30"/>
      <c r="X3" s="68" t="s">
        <v>2</v>
      </c>
      <c r="Y3" s="29"/>
      <c r="Z3" s="87"/>
      <c r="AA3" s="77" t="s">
        <v>11</v>
      </c>
      <c r="AB3" s="29"/>
      <c r="AC3" s="30"/>
      <c r="AD3" s="68" t="s">
        <v>3</v>
      </c>
      <c r="AE3" s="29"/>
      <c r="AF3" s="87"/>
      <c r="AG3" s="77" t="s">
        <v>4</v>
      </c>
      <c r="AH3" s="29"/>
      <c r="AI3" s="30"/>
      <c r="AJ3" s="68" t="s">
        <v>5</v>
      </c>
      <c r="AK3" s="29"/>
      <c r="AL3" s="87"/>
      <c r="AM3" s="77" t="s">
        <v>6</v>
      </c>
      <c r="AN3" s="29"/>
      <c r="AO3" s="30"/>
      <c r="AP3" s="68" t="s">
        <v>7</v>
      </c>
      <c r="AQ3" s="29"/>
      <c r="AR3" s="87"/>
      <c r="AS3" s="77" t="s">
        <v>8</v>
      </c>
      <c r="AT3" s="29"/>
      <c r="AU3" s="30"/>
      <c r="AV3" s="68" t="s">
        <v>9</v>
      </c>
      <c r="AW3" s="29"/>
      <c r="AX3" s="30"/>
    </row>
    <row r="4" spans="1:50" ht="40.5">
      <c r="A4" s="59" t="s">
        <v>25</v>
      </c>
      <c r="B4" s="60" t="s">
        <v>18</v>
      </c>
      <c r="C4" s="60"/>
      <c r="D4" s="60"/>
      <c r="E4" s="207" t="s">
        <v>42</v>
      </c>
      <c r="F4" s="207" t="s">
        <v>50</v>
      </c>
      <c r="G4" s="207" t="s">
        <v>43</v>
      </c>
      <c r="H4" s="207" t="s">
        <v>50</v>
      </c>
      <c r="I4" s="207" t="s">
        <v>164</v>
      </c>
      <c r="J4" s="207" t="s">
        <v>165</v>
      </c>
      <c r="K4" s="208" t="s">
        <v>153</v>
      </c>
      <c r="L4" s="209" t="s">
        <v>44</v>
      </c>
      <c r="M4" s="207" t="s">
        <v>50</v>
      </c>
      <c r="N4" s="210" t="s">
        <v>154</v>
      </c>
      <c r="O4" s="135" t="s">
        <v>12</v>
      </c>
      <c r="P4" s="61" t="s">
        <v>13</v>
      </c>
      <c r="Q4" s="136" t="s">
        <v>14</v>
      </c>
      <c r="R4" s="137" t="s">
        <v>12</v>
      </c>
      <c r="S4" s="61" t="s">
        <v>13</v>
      </c>
      <c r="T4" s="134" t="s">
        <v>14</v>
      </c>
      <c r="U4" s="135" t="s">
        <v>12</v>
      </c>
      <c r="V4" s="61" t="s">
        <v>13</v>
      </c>
      <c r="W4" s="136" t="s">
        <v>14</v>
      </c>
      <c r="X4" s="137" t="s">
        <v>12</v>
      </c>
      <c r="Y4" s="61" t="s">
        <v>13</v>
      </c>
      <c r="Z4" s="134" t="s">
        <v>14</v>
      </c>
      <c r="AA4" s="135" t="s">
        <v>12</v>
      </c>
      <c r="AB4" s="61" t="s">
        <v>13</v>
      </c>
      <c r="AC4" s="136" t="s">
        <v>14</v>
      </c>
      <c r="AD4" s="137" t="s">
        <v>12</v>
      </c>
      <c r="AE4" s="61" t="s">
        <v>13</v>
      </c>
      <c r="AF4" s="134" t="s">
        <v>14</v>
      </c>
      <c r="AG4" s="135" t="s">
        <v>12</v>
      </c>
      <c r="AH4" s="61" t="s">
        <v>13</v>
      </c>
      <c r="AI4" s="136" t="s">
        <v>14</v>
      </c>
      <c r="AJ4" s="137" t="s">
        <v>12</v>
      </c>
      <c r="AK4" s="61" t="s">
        <v>13</v>
      </c>
      <c r="AL4" s="134" t="s">
        <v>14</v>
      </c>
      <c r="AM4" s="135" t="s">
        <v>12</v>
      </c>
      <c r="AN4" s="61" t="s">
        <v>13</v>
      </c>
      <c r="AO4" s="136" t="s">
        <v>14</v>
      </c>
      <c r="AP4" s="137" t="s">
        <v>12</v>
      </c>
      <c r="AQ4" s="61" t="s">
        <v>13</v>
      </c>
      <c r="AR4" s="134" t="s">
        <v>14</v>
      </c>
      <c r="AS4" s="135" t="s">
        <v>12</v>
      </c>
      <c r="AT4" s="61" t="s">
        <v>13</v>
      </c>
      <c r="AU4" s="136" t="s">
        <v>14</v>
      </c>
      <c r="AV4" s="137" t="s">
        <v>12</v>
      </c>
      <c r="AW4" s="61" t="s">
        <v>13</v>
      </c>
      <c r="AX4" s="136" t="s">
        <v>14</v>
      </c>
    </row>
    <row r="5" spans="1:50" ht="17.25" customHeight="1">
      <c r="A5" s="122">
        <f>ROW()-4</f>
        <v>1</v>
      </c>
      <c r="B5" s="123" t="s">
        <v>156</v>
      </c>
      <c r="C5" s="123" t="s">
        <v>131</v>
      </c>
      <c r="D5" s="123" t="s">
        <v>132</v>
      </c>
      <c r="E5" s="123">
        <v>1050</v>
      </c>
      <c r="F5" s="123"/>
      <c r="G5" s="123">
        <v>278</v>
      </c>
      <c r="H5" s="123" t="s">
        <v>11</v>
      </c>
      <c r="I5" s="201">
        <f>E5*G5/10000</f>
        <v>29.19</v>
      </c>
      <c r="J5" s="201">
        <f>I5*0.4</f>
        <v>11.676000000000002</v>
      </c>
      <c r="K5" s="202">
        <f aca="true" t="shared" si="0" ref="K5:K34">E5*G5/L5</f>
        <v>3317.0454545454545</v>
      </c>
      <c r="L5" s="123">
        <v>88</v>
      </c>
      <c r="M5" s="123" t="s">
        <v>86</v>
      </c>
      <c r="N5" s="211">
        <f aca="true" t="shared" si="1" ref="N5:N23">SUM(O5:AX5)</f>
        <v>88</v>
      </c>
      <c r="O5" s="112"/>
      <c r="P5" s="203">
        <v>8</v>
      </c>
      <c r="Q5" s="215">
        <v>2</v>
      </c>
      <c r="R5" s="214">
        <v>2</v>
      </c>
      <c r="S5" s="204">
        <v>2</v>
      </c>
      <c r="T5" s="216">
        <v>2</v>
      </c>
      <c r="U5" s="218">
        <v>24</v>
      </c>
      <c r="V5" s="205">
        <v>6</v>
      </c>
      <c r="W5" s="219">
        <v>6</v>
      </c>
      <c r="X5" s="217">
        <v>6</v>
      </c>
      <c r="Y5" s="205">
        <v>6</v>
      </c>
      <c r="Z5" s="220">
        <v>6</v>
      </c>
      <c r="AA5" s="221">
        <v>6</v>
      </c>
      <c r="AB5" s="206">
        <v>6</v>
      </c>
      <c r="AC5" s="222">
        <v>6</v>
      </c>
      <c r="AD5" s="115"/>
      <c r="AE5" s="113"/>
      <c r="AF5" s="116"/>
      <c r="AG5" s="112"/>
      <c r="AH5" s="113"/>
      <c r="AI5" s="114"/>
      <c r="AJ5" s="115"/>
      <c r="AK5" s="113"/>
      <c r="AL5" s="116"/>
      <c r="AM5" s="112"/>
      <c r="AN5" s="113"/>
      <c r="AO5" s="114"/>
      <c r="AP5" s="115"/>
      <c r="AQ5" s="113"/>
      <c r="AR5" s="116"/>
      <c r="AS5" s="112"/>
      <c r="AT5" s="113"/>
      <c r="AU5" s="114"/>
      <c r="AV5" s="115"/>
      <c r="AW5" s="113"/>
      <c r="AX5" s="114"/>
    </row>
    <row r="6" spans="1:50" ht="17.25" customHeight="1">
      <c r="A6" s="122">
        <f aca="true" t="shared" si="2" ref="A6:A34">ROW()-4</f>
        <v>2</v>
      </c>
      <c r="B6" s="32" t="s">
        <v>69</v>
      </c>
      <c r="C6" s="32" t="s">
        <v>131</v>
      </c>
      <c r="D6" s="32" t="s">
        <v>132</v>
      </c>
      <c r="E6" s="32">
        <v>3110</v>
      </c>
      <c r="F6" s="32" t="s">
        <v>59</v>
      </c>
      <c r="G6" s="32">
        <v>55</v>
      </c>
      <c r="H6" s="32" t="s">
        <v>3</v>
      </c>
      <c r="I6" s="195">
        <f aca="true" t="shared" si="3" ref="I6:I34">E6*G6/10000</f>
        <v>17.105</v>
      </c>
      <c r="J6" s="201">
        <f aca="true" t="shared" si="4" ref="J6:J34">I6*0.4</f>
        <v>6.8420000000000005</v>
      </c>
      <c r="K6" s="197">
        <f>E6*G6/L6</f>
        <v>1943.75</v>
      </c>
      <c r="L6" s="32">
        <v>88</v>
      </c>
      <c r="M6" s="32" t="s">
        <v>82</v>
      </c>
      <c r="N6" s="212">
        <f>SUM(O6:AX6)</f>
        <v>88</v>
      </c>
      <c r="O6" s="78"/>
      <c r="P6" s="33"/>
      <c r="Q6" s="36"/>
      <c r="R6" s="69"/>
      <c r="S6" s="33"/>
      <c r="T6" s="88"/>
      <c r="U6" s="100">
        <v>8</v>
      </c>
      <c r="V6" s="44"/>
      <c r="W6" s="49">
        <v>1</v>
      </c>
      <c r="X6" s="96">
        <v>1</v>
      </c>
      <c r="Y6" s="44"/>
      <c r="Z6" s="105">
        <v>24</v>
      </c>
      <c r="AA6" s="80">
        <v>6</v>
      </c>
      <c r="AB6" s="42">
        <v>6</v>
      </c>
      <c r="AC6" s="46">
        <v>6</v>
      </c>
      <c r="AD6" s="71">
        <v>6</v>
      </c>
      <c r="AE6" s="43">
        <v>6</v>
      </c>
      <c r="AF6" s="94">
        <v>6</v>
      </c>
      <c r="AG6" s="83">
        <v>6</v>
      </c>
      <c r="AH6" s="43">
        <v>6</v>
      </c>
      <c r="AI6" s="53">
        <v>6</v>
      </c>
      <c r="AJ6" s="69"/>
      <c r="AK6" s="33"/>
      <c r="AL6" s="88"/>
      <c r="AM6" s="78"/>
      <c r="AN6" s="33"/>
      <c r="AO6" s="36"/>
      <c r="AP6" s="69"/>
      <c r="AQ6" s="33"/>
      <c r="AR6" s="88"/>
      <c r="AS6" s="78"/>
      <c r="AT6" s="33"/>
      <c r="AU6" s="36"/>
      <c r="AV6" s="69"/>
      <c r="AW6" s="33"/>
      <c r="AX6" s="36"/>
    </row>
    <row r="7" spans="1:50" ht="17.25" customHeight="1">
      <c r="A7" s="122">
        <f t="shared" si="2"/>
        <v>3</v>
      </c>
      <c r="B7" s="32" t="s">
        <v>66</v>
      </c>
      <c r="C7" s="32" t="s">
        <v>133</v>
      </c>
      <c r="D7" s="32" t="s">
        <v>134</v>
      </c>
      <c r="E7" s="32">
        <v>2350</v>
      </c>
      <c r="F7" s="32" t="s">
        <v>57</v>
      </c>
      <c r="G7" s="32">
        <v>69</v>
      </c>
      <c r="H7" s="32" t="s">
        <v>3</v>
      </c>
      <c r="I7" s="195">
        <f t="shared" si="3"/>
        <v>16.215</v>
      </c>
      <c r="J7" s="201">
        <f t="shared" si="4"/>
        <v>6.486000000000001</v>
      </c>
      <c r="K7" s="197">
        <f t="shared" si="0"/>
        <v>1000.925925925926</v>
      </c>
      <c r="L7" s="32">
        <v>162</v>
      </c>
      <c r="M7" s="32" t="s">
        <v>82</v>
      </c>
      <c r="N7" s="212">
        <f t="shared" si="1"/>
        <v>162</v>
      </c>
      <c r="O7" s="78"/>
      <c r="P7" s="33"/>
      <c r="Q7" s="36"/>
      <c r="R7" s="69"/>
      <c r="S7" s="39">
        <v>8</v>
      </c>
      <c r="T7" s="90">
        <v>6</v>
      </c>
      <c r="U7" s="101">
        <v>6</v>
      </c>
      <c r="V7" s="44">
        <v>6</v>
      </c>
      <c r="W7" s="102">
        <v>24</v>
      </c>
      <c r="X7" s="71">
        <v>8</v>
      </c>
      <c r="Y7" s="42">
        <v>8</v>
      </c>
      <c r="Z7" s="91">
        <v>16</v>
      </c>
      <c r="AA7" s="80">
        <v>16</v>
      </c>
      <c r="AB7" s="42">
        <v>16</v>
      </c>
      <c r="AC7" s="53">
        <v>24</v>
      </c>
      <c r="AD7" s="73">
        <v>24</v>
      </c>
      <c r="AE7" s="33"/>
      <c r="AF7" s="88"/>
      <c r="AG7" s="78"/>
      <c r="AH7" s="33"/>
      <c r="AI7" s="36"/>
      <c r="AJ7" s="69"/>
      <c r="AK7" s="33"/>
      <c r="AL7" s="88"/>
      <c r="AM7" s="78"/>
      <c r="AN7" s="33"/>
      <c r="AO7" s="36"/>
      <c r="AP7" s="69"/>
      <c r="AQ7" s="33"/>
      <c r="AR7" s="88"/>
      <c r="AS7" s="78"/>
      <c r="AT7" s="33"/>
      <c r="AU7" s="36"/>
      <c r="AV7" s="69"/>
      <c r="AW7" s="33"/>
      <c r="AX7" s="36"/>
    </row>
    <row r="8" spans="1:50" ht="17.25" customHeight="1">
      <c r="A8" s="122">
        <f t="shared" si="2"/>
        <v>4</v>
      </c>
      <c r="B8" s="32" t="s">
        <v>28</v>
      </c>
      <c r="C8" s="32" t="s">
        <v>135</v>
      </c>
      <c r="D8" s="32" t="s">
        <v>136</v>
      </c>
      <c r="E8" s="32">
        <v>5210</v>
      </c>
      <c r="F8" s="32" t="s">
        <v>61</v>
      </c>
      <c r="G8" s="32">
        <v>98</v>
      </c>
      <c r="H8" s="32" t="s">
        <v>4</v>
      </c>
      <c r="I8" s="195">
        <f t="shared" si="3"/>
        <v>51.058</v>
      </c>
      <c r="J8" s="201">
        <f t="shared" si="4"/>
        <v>20.4232</v>
      </c>
      <c r="K8" s="198">
        <f t="shared" si="0"/>
        <v>3191.125</v>
      </c>
      <c r="L8" s="32">
        <v>160</v>
      </c>
      <c r="M8" s="32" t="s">
        <v>79</v>
      </c>
      <c r="N8" s="212">
        <f t="shared" si="1"/>
        <v>160</v>
      </c>
      <c r="O8" s="80"/>
      <c r="P8" s="42"/>
      <c r="Q8" s="46"/>
      <c r="R8" s="71"/>
      <c r="S8" s="42"/>
      <c r="T8" s="91"/>
      <c r="U8" s="80">
        <v>10</v>
      </c>
      <c r="V8" s="42"/>
      <c r="W8" s="46">
        <v>7</v>
      </c>
      <c r="X8" s="71"/>
      <c r="Y8" s="42">
        <v>7</v>
      </c>
      <c r="Z8" s="91"/>
      <c r="AA8" s="80"/>
      <c r="AB8" s="42">
        <v>3</v>
      </c>
      <c r="AC8" s="46"/>
      <c r="AD8" s="71"/>
      <c r="AE8" s="43">
        <v>35</v>
      </c>
      <c r="AF8" s="94">
        <v>25</v>
      </c>
      <c r="AG8" s="78"/>
      <c r="AH8" s="33"/>
      <c r="AI8" s="36"/>
      <c r="AJ8" s="69"/>
      <c r="AK8" s="33"/>
      <c r="AL8" s="108">
        <v>7</v>
      </c>
      <c r="AM8" s="100">
        <v>9</v>
      </c>
      <c r="AN8" s="44">
        <v>9</v>
      </c>
      <c r="AO8" s="49"/>
      <c r="AP8" s="96">
        <v>6</v>
      </c>
      <c r="AQ8" s="44"/>
      <c r="AR8" s="90"/>
      <c r="AS8" s="99">
        <v>35</v>
      </c>
      <c r="AT8" s="42"/>
      <c r="AU8" s="46">
        <v>7</v>
      </c>
      <c r="AV8" s="71"/>
      <c r="AW8" s="42"/>
      <c r="AX8" s="46"/>
    </row>
    <row r="9" spans="1:50" ht="17.25" customHeight="1">
      <c r="A9" s="122">
        <f t="shared" si="2"/>
        <v>5</v>
      </c>
      <c r="B9" s="32" t="s">
        <v>26</v>
      </c>
      <c r="C9" s="32" t="s">
        <v>137</v>
      </c>
      <c r="D9" s="32" t="s">
        <v>136</v>
      </c>
      <c r="E9" s="32">
        <v>2380</v>
      </c>
      <c r="F9" s="32" t="s">
        <v>55</v>
      </c>
      <c r="G9" s="32">
        <v>232</v>
      </c>
      <c r="H9" s="32" t="s">
        <v>5</v>
      </c>
      <c r="I9" s="195">
        <f t="shared" si="3"/>
        <v>55.216</v>
      </c>
      <c r="J9" s="201">
        <f t="shared" si="4"/>
        <v>22.0864</v>
      </c>
      <c r="K9" s="197">
        <f t="shared" si="0"/>
        <v>551.6083916083916</v>
      </c>
      <c r="L9" s="32">
        <v>1001</v>
      </c>
      <c r="M9" s="32" t="s">
        <v>78</v>
      </c>
      <c r="N9" s="212">
        <f t="shared" si="1"/>
        <v>1001</v>
      </c>
      <c r="O9" s="78"/>
      <c r="P9" s="33"/>
      <c r="Q9" s="36"/>
      <c r="R9" s="69"/>
      <c r="S9" s="33"/>
      <c r="T9" s="88"/>
      <c r="U9" s="78"/>
      <c r="V9" s="39">
        <v>5</v>
      </c>
      <c r="W9" s="49">
        <v>2</v>
      </c>
      <c r="X9" s="96">
        <v>28</v>
      </c>
      <c r="Y9" s="44">
        <v>6</v>
      </c>
      <c r="Z9" s="90">
        <v>2</v>
      </c>
      <c r="AA9" s="101">
        <v>3</v>
      </c>
      <c r="AB9" s="41">
        <v>5</v>
      </c>
      <c r="AC9" s="46">
        <v>7</v>
      </c>
      <c r="AD9" s="71">
        <v>45</v>
      </c>
      <c r="AE9" s="42">
        <v>22</v>
      </c>
      <c r="AF9" s="94">
        <v>79</v>
      </c>
      <c r="AG9" s="83">
        <v>57</v>
      </c>
      <c r="AH9" s="43">
        <v>81</v>
      </c>
      <c r="AI9" s="53">
        <v>82</v>
      </c>
      <c r="AJ9" s="73">
        <v>97</v>
      </c>
      <c r="AK9" s="43">
        <v>87</v>
      </c>
      <c r="AL9" s="94">
        <v>75</v>
      </c>
      <c r="AM9" s="83">
        <v>61</v>
      </c>
      <c r="AN9" s="43">
        <v>48</v>
      </c>
      <c r="AO9" s="53">
        <v>41</v>
      </c>
      <c r="AP9" s="73">
        <v>37</v>
      </c>
      <c r="AQ9" s="43">
        <v>37</v>
      </c>
      <c r="AR9" s="94">
        <v>38</v>
      </c>
      <c r="AS9" s="83">
        <v>20</v>
      </c>
      <c r="AT9" s="45">
        <v>16</v>
      </c>
      <c r="AU9" s="110">
        <v>15</v>
      </c>
      <c r="AV9" s="109">
        <v>5</v>
      </c>
      <c r="AW9" s="33"/>
      <c r="AX9" s="36"/>
    </row>
    <row r="10" spans="1:50" ht="17.25" customHeight="1">
      <c r="A10" s="122">
        <f t="shared" si="2"/>
        <v>6</v>
      </c>
      <c r="B10" s="32" t="s">
        <v>27</v>
      </c>
      <c r="C10" s="32" t="s">
        <v>137</v>
      </c>
      <c r="D10" s="32" t="s">
        <v>136</v>
      </c>
      <c r="E10" s="32">
        <v>2680</v>
      </c>
      <c r="F10" s="32"/>
      <c r="G10" s="32">
        <v>271</v>
      </c>
      <c r="H10" s="32" t="s">
        <v>5</v>
      </c>
      <c r="I10" s="195">
        <f t="shared" si="3"/>
        <v>72.628</v>
      </c>
      <c r="J10" s="201">
        <f t="shared" si="4"/>
        <v>29.0512</v>
      </c>
      <c r="K10" s="197">
        <f t="shared" si="0"/>
        <v>1344.962962962963</v>
      </c>
      <c r="L10" s="32">
        <v>540</v>
      </c>
      <c r="M10" s="32" t="s">
        <v>79</v>
      </c>
      <c r="N10" s="212">
        <f t="shared" si="1"/>
        <v>540</v>
      </c>
      <c r="O10" s="78"/>
      <c r="P10" s="33"/>
      <c r="Q10" s="36"/>
      <c r="R10" s="69"/>
      <c r="S10" s="33"/>
      <c r="T10" s="92">
        <v>5</v>
      </c>
      <c r="U10" s="101"/>
      <c r="V10" s="44"/>
      <c r="W10" s="49"/>
      <c r="X10" s="96"/>
      <c r="Y10" s="44">
        <v>9</v>
      </c>
      <c r="Z10" s="106">
        <v>10</v>
      </c>
      <c r="AA10" s="101"/>
      <c r="AB10" s="41">
        <v>14</v>
      </c>
      <c r="AC10" s="46">
        <v>34</v>
      </c>
      <c r="AD10" s="73">
        <v>16</v>
      </c>
      <c r="AE10" s="43">
        <v>12</v>
      </c>
      <c r="AF10" s="94">
        <v>34</v>
      </c>
      <c r="AG10" s="83">
        <v>34</v>
      </c>
      <c r="AH10" s="43">
        <v>34</v>
      </c>
      <c r="AI10" s="53">
        <v>34</v>
      </c>
      <c r="AJ10" s="73">
        <v>34</v>
      </c>
      <c r="AK10" s="43">
        <v>34</v>
      </c>
      <c r="AL10" s="94">
        <v>34</v>
      </c>
      <c r="AM10" s="83">
        <v>34</v>
      </c>
      <c r="AN10" s="43">
        <v>34</v>
      </c>
      <c r="AO10" s="53">
        <v>34</v>
      </c>
      <c r="AP10" s="73">
        <v>34</v>
      </c>
      <c r="AQ10" s="43">
        <v>22</v>
      </c>
      <c r="AR10" s="108">
        <v>16</v>
      </c>
      <c r="AS10" s="107">
        <v>28</v>
      </c>
      <c r="AT10" s="33"/>
      <c r="AU10" s="36"/>
      <c r="AV10" s="69"/>
      <c r="AW10" s="33"/>
      <c r="AX10" s="36"/>
    </row>
    <row r="11" spans="1:50" ht="17.25" customHeight="1">
      <c r="A11" s="122">
        <f t="shared" si="2"/>
        <v>7</v>
      </c>
      <c r="B11" s="32" t="s">
        <v>94</v>
      </c>
      <c r="C11" s="32" t="s">
        <v>20</v>
      </c>
      <c r="D11" s="32" t="s">
        <v>151</v>
      </c>
      <c r="E11" s="32">
        <v>10000</v>
      </c>
      <c r="F11" s="32"/>
      <c r="G11" s="32">
        <v>194</v>
      </c>
      <c r="H11" s="32" t="s">
        <v>4</v>
      </c>
      <c r="I11" s="195">
        <f t="shared" si="3"/>
        <v>194</v>
      </c>
      <c r="J11" s="201">
        <f t="shared" si="4"/>
        <v>77.60000000000001</v>
      </c>
      <c r="K11" s="198">
        <f t="shared" si="0"/>
        <v>3180.3278688524592</v>
      </c>
      <c r="L11" s="32">
        <v>610</v>
      </c>
      <c r="M11" s="32" t="s">
        <v>79</v>
      </c>
      <c r="N11" s="212">
        <f t="shared" si="1"/>
        <v>610</v>
      </c>
      <c r="O11" s="78"/>
      <c r="P11" s="33"/>
      <c r="Q11" s="36"/>
      <c r="R11" s="69"/>
      <c r="S11" s="33"/>
      <c r="T11" s="88"/>
      <c r="U11" s="100">
        <v>28</v>
      </c>
      <c r="V11" s="40">
        <v>14</v>
      </c>
      <c r="W11" s="103">
        <v>42</v>
      </c>
      <c r="X11" s="70">
        <v>28</v>
      </c>
      <c r="Y11" s="40">
        <v>28</v>
      </c>
      <c r="Z11" s="89">
        <v>28</v>
      </c>
      <c r="AA11" s="99">
        <v>54</v>
      </c>
      <c r="AB11" s="47">
        <v>20</v>
      </c>
      <c r="AC11" s="55">
        <v>26</v>
      </c>
      <c r="AD11" s="74">
        <v>20</v>
      </c>
      <c r="AE11" s="47">
        <v>14</v>
      </c>
      <c r="AF11" s="94">
        <v>34</v>
      </c>
      <c r="AG11" s="83">
        <v>24</v>
      </c>
      <c r="AH11" s="43">
        <v>24</v>
      </c>
      <c r="AI11" s="53">
        <v>24</v>
      </c>
      <c r="AJ11" s="73">
        <v>24</v>
      </c>
      <c r="AK11" s="43">
        <v>24</v>
      </c>
      <c r="AL11" s="94">
        <v>24</v>
      </c>
      <c r="AM11" s="83">
        <v>24</v>
      </c>
      <c r="AN11" s="43">
        <v>20</v>
      </c>
      <c r="AO11" s="53">
        <v>24</v>
      </c>
      <c r="AP11" s="73">
        <v>14</v>
      </c>
      <c r="AQ11" s="43">
        <v>14</v>
      </c>
      <c r="AR11" s="94">
        <v>14</v>
      </c>
      <c r="AS11" s="107"/>
      <c r="AT11" s="45">
        <v>16</v>
      </c>
      <c r="AU11" s="110">
        <v>4</v>
      </c>
      <c r="AV11" s="69"/>
      <c r="AW11" s="33"/>
      <c r="AX11" s="36"/>
    </row>
    <row r="12" spans="1:50" ht="17.25" customHeight="1">
      <c r="A12" s="122">
        <f t="shared" si="2"/>
        <v>8</v>
      </c>
      <c r="B12" s="32" t="s">
        <v>96</v>
      </c>
      <c r="C12" s="32" t="s">
        <v>20</v>
      </c>
      <c r="D12" s="32" t="s">
        <v>151</v>
      </c>
      <c r="E12" s="32">
        <v>8000</v>
      </c>
      <c r="F12" s="32"/>
      <c r="G12" s="32">
        <v>458</v>
      </c>
      <c r="H12" s="32" t="s">
        <v>4</v>
      </c>
      <c r="I12" s="195">
        <f t="shared" si="3"/>
        <v>366.4</v>
      </c>
      <c r="J12" s="201">
        <f t="shared" si="4"/>
        <v>146.56</v>
      </c>
      <c r="K12" s="198">
        <f t="shared" si="0"/>
        <v>6006.55737704918</v>
      </c>
      <c r="L12" s="32">
        <v>610</v>
      </c>
      <c r="M12" s="32" t="s">
        <v>97</v>
      </c>
      <c r="N12" s="212">
        <f t="shared" si="1"/>
        <v>610</v>
      </c>
      <c r="O12" s="78"/>
      <c r="P12" s="33"/>
      <c r="Q12" s="36"/>
      <c r="R12" s="69"/>
      <c r="S12" s="33"/>
      <c r="T12" s="88"/>
      <c r="U12" s="100">
        <v>28</v>
      </c>
      <c r="V12" s="40">
        <v>14</v>
      </c>
      <c r="W12" s="103">
        <v>42</v>
      </c>
      <c r="X12" s="70">
        <v>28</v>
      </c>
      <c r="Y12" s="40">
        <v>28</v>
      </c>
      <c r="Z12" s="89">
        <v>28</v>
      </c>
      <c r="AA12" s="99">
        <v>54</v>
      </c>
      <c r="AB12" s="47">
        <v>20</v>
      </c>
      <c r="AC12" s="55">
        <v>26</v>
      </c>
      <c r="AD12" s="74">
        <v>20</v>
      </c>
      <c r="AE12" s="47">
        <v>14</v>
      </c>
      <c r="AF12" s="94">
        <v>34</v>
      </c>
      <c r="AG12" s="83">
        <v>24</v>
      </c>
      <c r="AH12" s="43">
        <v>24</v>
      </c>
      <c r="AI12" s="53">
        <v>24</v>
      </c>
      <c r="AJ12" s="73">
        <v>24</v>
      </c>
      <c r="AK12" s="43">
        <v>24</v>
      </c>
      <c r="AL12" s="94">
        <v>24</v>
      </c>
      <c r="AM12" s="83">
        <v>24</v>
      </c>
      <c r="AN12" s="43">
        <v>20</v>
      </c>
      <c r="AO12" s="53">
        <v>24</v>
      </c>
      <c r="AP12" s="73">
        <v>14</v>
      </c>
      <c r="AQ12" s="43">
        <v>14</v>
      </c>
      <c r="AR12" s="94">
        <v>14</v>
      </c>
      <c r="AS12" s="107"/>
      <c r="AT12" s="45">
        <v>16</v>
      </c>
      <c r="AU12" s="110">
        <v>4</v>
      </c>
      <c r="AV12" s="69"/>
      <c r="AW12" s="33"/>
      <c r="AX12" s="36"/>
    </row>
    <row r="13" spans="1:50" ht="17.25" customHeight="1">
      <c r="A13" s="122">
        <f t="shared" si="2"/>
        <v>9</v>
      </c>
      <c r="B13" s="32" t="s">
        <v>32</v>
      </c>
      <c r="C13" s="32" t="s">
        <v>138</v>
      </c>
      <c r="D13" s="32" t="s">
        <v>136</v>
      </c>
      <c r="E13" s="32">
        <v>3250</v>
      </c>
      <c r="F13" s="32" t="s">
        <v>55</v>
      </c>
      <c r="G13" s="32">
        <v>142</v>
      </c>
      <c r="H13" s="32" t="s">
        <v>4</v>
      </c>
      <c r="I13" s="195">
        <f t="shared" si="3"/>
        <v>46.15</v>
      </c>
      <c r="J13" s="201">
        <f t="shared" si="4"/>
        <v>18.46</v>
      </c>
      <c r="K13" s="197">
        <f t="shared" si="0"/>
        <v>636.551724137931</v>
      </c>
      <c r="L13" s="32">
        <v>725</v>
      </c>
      <c r="M13" s="32" t="s">
        <v>79</v>
      </c>
      <c r="N13" s="212">
        <f t="shared" si="1"/>
        <v>725</v>
      </c>
      <c r="O13" s="78"/>
      <c r="P13" s="33"/>
      <c r="Q13" s="36"/>
      <c r="R13" s="69"/>
      <c r="S13" s="33"/>
      <c r="T13" s="88"/>
      <c r="U13" s="78"/>
      <c r="V13" s="33"/>
      <c r="W13" s="36"/>
      <c r="X13" s="97">
        <v>4</v>
      </c>
      <c r="Y13" s="44">
        <v>4</v>
      </c>
      <c r="Z13" s="90">
        <v>8</v>
      </c>
      <c r="AA13" s="101">
        <v>44</v>
      </c>
      <c r="AB13" s="41">
        <v>20</v>
      </c>
      <c r="AC13" s="46">
        <v>24</v>
      </c>
      <c r="AD13" s="71">
        <v>15</v>
      </c>
      <c r="AE13" s="43">
        <v>42</v>
      </c>
      <c r="AF13" s="94">
        <v>46</v>
      </c>
      <c r="AG13" s="83">
        <v>46</v>
      </c>
      <c r="AH13" s="43">
        <v>46</v>
      </c>
      <c r="AI13" s="53">
        <v>46</v>
      </c>
      <c r="AJ13" s="73">
        <v>46</v>
      </c>
      <c r="AK13" s="43">
        <v>46</v>
      </c>
      <c r="AL13" s="94">
        <v>46</v>
      </c>
      <c r="AM13" s="83">
        <v>46</v>
      </c>
      <c r="AN13" s="43">
        <v>46</v>
      </c>
      <c r="AO13" s="53">
        <v>46</v>
      </c>
      <c r="AP13" s="73">
        <v>43</v>
      </c>
      <c r="AQ13" s="43">
        <v>33</v>
      </c>
      <c r="AR13" s="94">
        <v>28</v>
      </c>
      <c r="AS13" s="78"/>
      <c r="AT13" s="33"/>
      <c r="AU13" s="36"/>
      <c r="AV13" s="69"/>
      <c r="AW13" s="33"/>
      <c r="AX13" s="36"/>
    </row>
    <row r="14" spans="1:50" ht="17.25" customHeight="1">
      <c r="A14" s="122">
        <f t="shared" si="2"/>
        <v>10</v>
      </c>
      <c r="B14" s="32" t="s">
        <v>33</v>
      </c>
      <c r="C14" s="32" t="s">
        <v>138</v>
      </c>
      <c r="D14" s="32" t="s">
        <v>136</v>
      </c>
      <c r="E14" s="32">
        <v>1780</v>
      </c>
      <c r="F14" s="32" t="s">
        <v>54</v>
      </c>
      <c r="G14" s="32">
        <v>160</v>
      </c>
      <c r="H14" s="32" t="s">
        <v>4</v>
      </c>
      <c r="I14" s="195">
        <f t="shared" si="3"/>
        <v>28.48</v>
      </c>
      <c r="J14" s="201">
        <f t="shared" si="4"/>
        <v>11.392000000000001</v>
      </c>
      <c r="K14" s="197">
        <f t="shared" si="0"/>
        <v>2848</v>
      </c>
      <c r="L14" s="32">
        <v>100</v>
      </c>
      <c r="M14" s="32" t="s">
        <v>88</v>
      </c>
      <c r="N14" s="212">
        <f t="shared" si="1"/>
        <v>100</v>
      </c>
      <c r="O14" s="78"/>
      <c r="P14" s="33"/>
      <c r="Q14" s="36"/>
      <c r="R14" s="69"/>
      <c r="S14" s="33"/>
      <c r="T14" s="88"/>
      <c r="U14" s="78"/>
      <c r="V14" s="33"/>
      <c r="W14" s="104">
        <v>4</v>
      </c>
      <c r="X14" s="96">
        <v>2</v>
      </c>
      <c r="Y14" s="44">
        <v>2</v>
      </c>
      <c r="Z14" s="90">
        <v>2</v>
      </c>
      <c r="AA14" s="99">
        <v>24</v>
      </c>
      <c r="AB14" s="42">
        <v>6</v>
      </c>
      <c r="AC14" s="46">
        <v>6</v>
      </c>
      <c r="AD14" s="71">
        <v>6</v>
      </c>
      <c r="AE14" s="42">
        <v>6</v>
      </c>
      <c r="AF14" s="91">
        <v>6</v>
      </c>
      <c r="AG14" s="83">
        <v>6</v>
      </c>
      <c r="AH14" s="43">
        <v>6</v>
      </c>
      <c r="AI14" s="53">
        <v>12</v>
      </c>
      <c r="AJ14" s="73">
        <v>12</v>
      </c>
      <c r="AK14" s="33"/>
      <c r="AL14" s="88"/>
      <c r="AM14" s="78"/>
      <c r="AN14" s="33"/>
      <c r="AO14" s="36"/>
      <c r="AP14" s="69"/>
      <c r="AQ14" s="33"/>
      <c r="AR14" s="88"/>
      <c r="AS14" s="78"/>
      <c r="AT14" s="33"/>
      <c r="AU14" s="36"/>
      <c r="AV14" s="69"/>
      <c r="AW14" s="33"/>
      <c r="AX14" s="36"/>
    </row>
    <row r="15" spans="1:50" ht="17.25" customHeight="1">
      <c r="A15" s="122">
        <f t="shared" si="2"/>
        <v>11</v>
      </c>
      <c r="B15" s="32" t="s">
        <v>35</v>
      </c>
      <c r="C15" s="32" t="s">
        <v>139</v>
      </c>
      <c r="D15" s="32" t="s">
        <v>136</v>
      </c>
      <c r="E15" s="32">
        <v>586</v>
      </c>
      <c r="F15" s="32"/>
      <c r="G15" s="32">
        <v>804</v>
      </c>
      <c r="H15" s="32" t="s">
        <v>64</v>
      </c>
      <c r="I15" s="195">
        <f t="shared" si="3"/>
        <v>47.1144</v>
      </c>
      <c r="J15" s="201">
        <f t="shared" si="4"/>
        <v>18.845760000000002</v>
      </c>
      <c r="K15" s="198">
        <f t="shared" si="0"/>
        <v>4711.44</v>
      </c>
      <c r="L15" s="32">
        <v>100</v>
      </c>
      <c r="M15" s="32" t="s">
        <v>88</v>
      </c>
      <c r="N15" s="212">
        <f t="shared" si="1"/>
        <v>100</v>
      </c>
      <c r="O15" s="78"/>
      <c r="P15" s="33"/>
      <c r="Q15" s="36"/>
      <c r="R15" s="69"/>
      <c r="S15" s="33"/>
      <c r="T15" s="88"/>
      <c r="U15" s="78"/>
      <c r="V15" s="39">
        <v>4</v>
      </c>
      <c r="W15" s="46">
        <v>6</v>
      </c>
      <c r="X15" s="71">
        <v>6</v>
      </c>
      <c r="Y15" s="42">
        <v>6</v>
      </c>
      <c r="Z15" s="91">
        <v>6</v>
      </c>
      <c r="AA15" s="80">
        <v>6</v>
      </c>
      <c r="AB15" s="42">
        <v>6</v>
      </c>
      <c r="AC15" s="53">
        <v>6</v>
      </c>
      <c r="AD15" s="73">
        <v>6</v>
      </c>
      <c r="AE15" s="43">
        <v>6</v>
      </c>
      <c r="AF15" s="94">
        <v>6</v>
      </c>
      <c r="AG15" s="83">
        <v>12</v>
      </c>
      <c r="AH15" s="43">
        <v>12</v>
      </c>
      <c r="AI15" s="53">
        <v>12</v>
      </c>
      <c r="AJ15" s="69"/>
      <c r="AK15" s="33"/>
      <c r="AL15" s="88"/>
      <c r="AM15" s="78"/>
      <c r="AN15" s="33"/>
      <c r="AO15" s="36"/>
      <c r="AP15" s="69"/>
      <c r="AQ15" s="33"/>
      <c r="AR15" s="88"/>
      <c r="AS15" s="78"/>
      <c r="AT15" s="33"/>
      <c r="AU15" s="36"/>
      <c r="AV15" s="69"/>
      <c r="AW15" s="33"/>
      <c r="AX15" s="36"/>
    </row>
    <row r="16" spans="1:50" ht="17.25" customHeight="1">
      <c r="A16" s="122">
        <f t="shared" si="2"/>
        <v>12</v>
      </c>
      <c r="B16" s="32" t="s">
        <v>36</v>
      </c>
      <c r="C16" s="32" t="s">
        <v>137</v>
      </c>
      <c r="D16" s="32" t="s">
        <v>140</v>
      </c>
      <c r="E16" s="32">
        <v>929</v>
      </c>
      <c r="F16" s="32" t="s">
        <v>60</v>
      </c>
      <c r="G16" s="32">
        <v>85</v>
      </c>
      <c r="H16" s="32" t="s">
        <v>4</v>
      </c>
      <c r="I16" s="195">
        <f t="shared" si="3"/>
        <v>7.8965</v>
      </c>
      <c r="J16" s="201">
        <f t="shared" si="4"/>
        <v>3.1586</v>
      </c>
      <c r="K16" s="197">
        <f t="shared" si="0"/>
        <v>987.0625</v>
      </c>
      <c r="L16" s="32">
        <v>80</v>
      </c>
      <c r="M16" s="32" t="s">
        <v>88</v>
      </c>
      <c r="N16" s="212">
        <f t="shared" si="1"/>
        <v>80</v>
      </c>
      <c r="O16" s="78"/>
      <c r="P16" s="33"/>
      <c r="Q16" s="36"/>
      <c r="R16" s="69"/>
      <c r="S16" s="33"/>
      <c r="T16" s="88"/>
      <c r="U16" s="78"/>
      <c r="V16" s="33"/>
      <c r="W16" s="104">
        <v>16</v>
      </c>
      <c r="X16" s="71">
        <v>4</v>
      </c>
      <c r="Y16" s="42">
        <v>4</v>
      </c>
      <c r="Z16" s="91">
        <v>4</v>
      </c>
      <c r="AA16" s="80">
        <v>4</v>
      </c>
      <c r="AB16" s="42">
        <v>4</v>
      </c>
      <c r="AC16" s="46">
        <v>4</v>
      </c>
      <c r="AD16" s="71">
        <v>4</v>
      </c>
      <c r="AE16" s="42">
        <v>4</v>
      </c>
      <c r="AF16" s="94">
        <v>16</v>
      </c>
      <c r="AG16" s="83">
        <v>16</v>
      </c>
      <c r="AH16" s="33"/>
      <c r="AI16" s="36"/>
      <c r="AJ16" s="69"/>
      <c r="AK16" s="33"/>
      <c r="AL16" s="88"/>
      <c r="AM16" s="78"/>
      <c r="AN16" s="33"/>
      <c r="AO16" s="36"/>
      <c r="AP16" s="69"/>
      <c r="AQ16" s="33"/>
      <c r="AR16" s="88"/>
      <c r="AS16" s="78"/>
      <c r="AT16" s="33"/>
      <c r="AU16" s="36"/>
      <c r="AV16" s="69"/>
      <c r="AW16" s="33"/>
      <c r="AX16" s="36"/>
    </row>
    <row r="17" spans="1:50" ht="17.25" customHeight="1">
      <c r="A17" s="122">
        <f t="shared" si="2"/>
        <v>13</v>
      </c>
      <c r="B17" s="32" t="s">
        <v>34</v>
      </c>
      <c r="C17" s="32" t="s">
        <v>139</v>
      </c>
      <c r="D17" s="32" t="s">
        <v>136</v>
      </c>
      <c r="E17" s="32">
        <v>798</v>
      </c>
      <c r="F17" s="32" t="s">
        <v>54</v>
      </c>
      <c r="G17" s="32">
        <v>452</v>
      </c>
      <c r="H17" s="32" t="s">
        <v>5</v>
      </c>
      <c r="I17" s="195">
        <f t="shared" si="3"/>
        <v>36.0696</v>
      </c>
      <c r="J17" s="201">
        <f t="shared" si="4"/>
        <v>14.427840000000002</v>
      </c>
      <c r="K17" s="198">
        <f t="shared" si="0"/>
        <v>3606.96</v>
      </c>
      <c r="L17" s="32">
        <v>100</v>
      </c>
      <c r="M17" s="32" t="s">
        <v>88</v>
      </c>
      <c r="N17" s="212">
        <f t="shared" si="1"/>
        <v>100</v>
      </c>
      <c r="O17" s="78"/>
      <c r="P17" s="33"/>
      <c r="Q17" s="36"/>
      <c r="R17" s="69"/>
      <c r="S17" s="33"/>
      <c r="T17" s="88"/>
      <c r="U17" s="78"/>
      <c r="V17" s="33"/>
      <c r="W17" s="36"/>
      <c r="X17" s="69"/>
      <c r="Y17" s="33"/>
      <c r="Z17" s="92">
        <v>4</v>
      </c>
      <c r="AA17" s="80">
        <v>6</v>
      </c>
      <c r="AB17" s="42">
        <v>6</v>
      </c>
      <c r="AC17" s="46">
        <v>6</v>
      </c>
      <c r="AD17" s="71">
        <v>6</v>
      </c>
      <c r="AE17" s="42">
        <v>6</v>
      </c>
      <c r="AF17" s="91">
        <v>6</v>
      </c>
      <c r="AG17" s="80">
        <v>6</v>
      </c>
      <c r="AH17" s="42">
        <v>6</v>
      </c>
      <c r="AI17" s="53">
        <v>12</v>
      </c>
      <c r="AJ17" s="73">
        <v>12</v>
      </c>
      <c r="AK17" s="43">
        <v>12</v>
      </c>
      <c r="AL17" s="94">
        <v>12</v>
      </c>
      <c r="AM17" s="78"/>
      <c r="AN17" s="33"/>
      <c r="AO17" s="36"/>
      <c r="AP17" s="69"/>
      <c r="AQ17" s="33"/>
      <c r="AR17" s="88"/>
      <c r="AS17" s="78"/>
      <c r="AT17" s="33"/>
      <c r="AU17" s="36"/>
      <c r="AV17" s="69"/>
      <c r="AW17" s="33"/>
      <c r="AX17" s="36"/>
    </row>
    <row r="18" spans="1:50" ht="17.25" customHeight="1">
      <c r="A18" s="122">
        <f t="shared" si="2"/>
        <v>14</v>
      </c>
      <c r="B18" s="32" t="s">
        <v>23</v>
      </c>
      <c r="C18" s="32" t="s">
        <v>139</v>
      </c>
      <c r="D18" s="32" t="s">
        <v>136</v>
      </c>
      <c r="E18" s="32">
        <v>586</v>
      </c>
      <c r="F18" s="32" t="s">
        <v>56</v>
      </c>
      <c r="G18" s="32">
        <v>804</v>
      </c>
      <c r="H18" s="32" t="s">
        <v>64</v>
      </c>
      <c r="I18" s="195">
        <f t="shared" si="3"/>
        <v>47.1144</v>
      </c>
      <c r="J18" s="201">
        <f t="shared" si="4"/>
        <v>18.845760000000002</v>
      </c>
      <c r="K18" s="198">
        <f t="shared" si="0"/>
        <v>4711.44</v>
      </c>
      <c r="L18" s="32">
        <v>100</v>
      </c>
      <c r="M18" s="32" t="s">
        <v>88</v>
      </c>
      <c r="N18" s="212">
        <f t="shared" si="1"/>
        <v>100</v>
      </c>
      <c r="O18" s="78"/>
      <c r="P18" s="33"/>
      <c r="Q18" s="36"/>
      <c r="R18" s="69"/>
      <c r="S18" s="33"/>
      <c r="T18" s="88"/>
      <c r="U18" s="78"/>
      <c r="V18" s="33"/>
      <c r="W18" s="36"/>
      <c r="X18" s="69"/>
      <c r="Y18" s="33"/>
      <c r="Z18" s="88"/>
      <c r="AA18" s="100">
        <v>4</v>
      </c>
      <c r="AB18" s="42">
        <v>6</v>
      </c>
      <c r="AC18" s="46">
        <v>6</v>
      </c>
      <c r="AD18" s="71">
        <v>6</v>
      </c>
      <c r="AE18" s="42">
        <v>6</v>
      </c>
      <c r="AF18" s="91">
        <v>6</v>
      </c>
      <c r="AG18" s="80">
        <v>6</v>
      </c>
      <c r="AH18" s="42">
        <v>6</v>
      </c>
      <c r="AI18" s="46">
        <v>6</v>
      </c>
      <c r="AJ18" s="73">
        <v>6</v>
      </c>
      <c r="AK18" s="43">
        <v>6</v>
      </c>
      <c r="AL18" s="94">
        <v>6</v>
      </c>
      <c r="AM18" s="83">
        <v>6</v>
      </c>
      <c r="AN18" s="43">
        <v>12</v>
      </c>
      <c r="AO18" s="53">
        <v>12</v>
      </c>
      <c r="AP18" s="69"/>
      <c r="AQ18" s="33"/>
      <c r="AR18" s="88"/>
      <c r="AS18" s="78"/>
      <c r="AT18" s="33"/>
      <c r="AU18" s="36"/>
      <c r="AV18" s="69"/>
      <c r="AW18" s="33"/>
      <c r="AX18" s="36"/>
    </row>
    <row r="19" spans="1:50" ht="17.25" customHeight="1">
      <c r="A19" s="122">
        <f t="shared" si="2"/>
        <v>15</v>
      </c>
      <c r="B19" s="32" t="s">
        <v>41</v>
      </c>
      <c r="C19" s="32" t="s">
        <v>141</v>
      </c>
      <c r="D19" s="32" t="s">
        <v>142</v>
      </c>
      <c r="E19" s="32">
        <v>874</v>
      </c>
      <c r="F19" s="32"/>
      <c r="G19" s="32">
        <v>248</v>
      </c>
      <c r="H19" s="32" t="s">
        <v>5</v>
      </c>
      <c r="I19" s="195">
        <f t="shared" si="3"/>
        <v>21.6752</v>
      </c>
      <c r="J19" s="201">
        <f t="shared" si="4"/>
        <v>8.67008</v>
      </c>
      <c r="K19" s="197">
        <f t="shared" si="0"/>
        <v>1806.2666666666667</v>
      </c>
      <c r="L19" s="32">
        <v>120</v>
      </c>
      <c r="M19" s="32" t="s">
        <v>79</v>
      </c>
      <c r="N19" s="212">
        <f t="shared" si="1"/>
        <v>120</v>
      </c>
      <c r="O19" s="78"/>
      <c r="P19" s="33"/>
      <c r="Q19" s="36"/>
      <c r="R19" s="69"/>
      <c r="S19" s="33"/>
      <c r="T19" s="88"/>
      <c r="U19" s="78"/>
      <c r="V19" s="33"/>
      <c r="W19" s="36"/>
      <c r="X19" s="69"/>
      <c r="Y19" s="33"/>
      <c r="Z19" s="88"/>
      <c r="AA19" s="107">
        <v>2</v>
      </c>
      <c r="AB19" s="39">
        <v>10</v>
      </c>
      <c r="AC19" s="104">
        <v>10</v>
      </c>
      <c r="AD19" s="97">
        <v>14</v>
      </c>
      <c r="AE19" s="42">
        <v>18</v>
      </c>
      <c r="AF19" s="91">
        <v>8</v>
      </c>
      <c r="AG19" s="80">
        <v>4</v>
      </c>
      <c r="AH19" s="42">
        <v>4</v>
      </c>
      <c r="AI19" s="46">
        <v>4</v>
      </c>
      <c r="AJ19" s="73">
        <v>2</v>
      </c>
      <c r="AK19" s="43">
        <v>16</v>
      </c>
      <c r="AL19" s="94">
        <v>16</v>
      </c>
      <c r="AM19" s="107">
        <v>12</v>
      </c>
      <c r="AN19" s="33"/>
      <c r="AO19" s="36"/>
      <c r="AP19" s="69"/>
      <c r="AQ19" s="33"/>
      <c r="AR19" s="88"/>
      <c r="AS19" s="78"/>
      <c r="AT19" s="33"/>
      <c r="AU19" s="36"/>
      <c r="AV19" s="69"/>
      <c r="AW19" s="33"/>
      <c r="AX19" s="36"/>
    </row>
    <row r="20" spans="1:50" ht="13.5">
      <c r="A20" s="122">
        <f t="shared" si="2"/>
        <v>16</v>
      </c>
      <c r="B20" s="32" t="s">
        <v>74</v>
      </c>
      <c r="C20" s="32" t="s">
        <v>135</v>
      </c>
      <c r="D20" s="32"/>
      <c r="E20" s="32">
        <v>0</v>
      </c>
      <c r="F20" s="32"/>
      <c r="G20" s="32">
        <v>0</v>
      </c>
      <c r="H20" s="32" t="s">
        <v>7</v>
      </c>
      <c r="I20" s="195">
        <f t="shared" si="3"/>
        <v>0</v>
      </c>
      <c r="J20" s="201">
        <f t="shared" si="4"/>
        <v>0</v>
      </c>
      <c r="K20" s="197">
        <f t="shared" si="0"/>
        <v>0</v>
      </c>
      <c r="L20" s="32">
        <v>13</v>
      </c>
      <c r="M20" s="32" t="s">
        <v>78</v>
      </c>
      <c r="N20" s="212">
        <f t="shared" si="1"/>
        <v>13</v>
      </c>
      <c r="O20" s="78"/>
      <c r="P20" s="33"/>
      <c r="Q20" s="36"/>
      <c r="R20" s="69"/>
      <c r="S20" s="33"/>
      <c r="T20" s="88"/>
      <c r="U20" s="78"/>
      <c r="V20" s="33"/>
      <c r="W20" s="36"/>
      <c r="X20" s="69"/>
      <c r="Y20" s="33"/>
      <c r="Z20" s="88"/>
      <c r="AA20" s="78"/>
      <c r="AB20" s="33"/>
      <c r="AC20" s="36"/>
      <c r="AD20" s="69"/>
      <c r="AE20" s="33"/>
      <c r="AF20" s="88"/>
      <c r="AG20" s="78"/>
      <c r="AH20" s="33"/>
      <c r="AI20" s="36"/>
      <c r="AJ20" s="69"/>
      <c r="AK20" s="33"/>
      <c r="AL20" s="88"/>
      <c r="AM20" s="78"/>
      <c r="AN20" s="48">
        <v>8</v>
      </c>
      <c r="AO20" s="49"/>
      <c r="AP20" s="96">
        <v>1</v>
      </c>
      <c r="AQ20" s="44"/>
      <c r="AR20" s="90">
        <v>1</v>
      </c>
      <c r="AS20" s="101"/>
      <c r="AT20" s="44">
        <v>1</v>
      </c>
      <c r="AU20" s="49"/>
      <c r="AV20" s="96">
        <v>1</v>
      </c>
      <c r="AW20" s="44"/>
      <c r="AX20" s="49">
        <v>1</v>
      </c>
    </row>
    <row r="21" spans="1:50" ht="13.5">
      <c r="A21" s="122">
        <f t="shared" si="2"/>
        <v>17</v>
      </c>
      <c r="B21" s="32" t="s">
        <v>75</v>
      </c>
      <c r="C21" s="32" t="s">
        <v>135</v>
      </c>
      <c r="D21" s="32" t="s">
        <v>143</v>
      </c>
      <c r="E21" s="32">
        <v>1900</v>
      </c>
      <c r="F21" s="32"/>
      <c r="G21" s="32">
        <v>190</v>
      </c>
      <c r="H21" s="32" t="s">
        <v>7</v>
      </c>
      <c r="I21" s="195">
        <f t="shared" si="3"/>
        <v>36.1</v>
      </c>
      <c r="J21" s="201">
        <f t="shared" si="4"/>
        <v>14.440000000000001</v>
      </c>
      <c r="K21" s="197">
        <f t="shared" si="0"/>
        <v>1249.1349480968859</v>
      </c>
      <c r="L21" s="32">
        <v>289</v>
      </c>
      <c r="M21" s="32" t="s">
        <v>78</v>
      </c>
      <c r="N21" s="212">
        <f t="shared" si="1"/>
        <v>289</v>
      </c>
      <c r="O21" s="81"/>
      <c r="P21" s="50">
        <v>1</v>
      </c>
      <c r="Q21" s="82"/>
      <c r="R21" s="72">
        <v>1</v>
      </c>
      <c r="S21" s="50"/>
      <c r="T21" s="93">
        <v>1</v>
      </c>
      <c r="U21" s="81"/>
      <c r="V21" s="50">
        <v>1</v>
      </c>
      <c r="W21" s="82"/>
      <c r="X21" s="98">
        <v>4.5</v>
      </c>
      <c r="Y21" s="42">
        <v>8.5</v>
      </c>
      <c r="Z21" s="91">
        <v>4</v>
      </c>
      <c r="AA21" s="80"/>
      <c r="AB21" s="42">
        <v>4</v>
      </c>
      <c r="AC21" s="46"/>
      <c r="AD21" s="71">
        <v>4</v>
      </c>
      <c r="AE21" s="42"/>
      <c r="AF21" s="91">
        <v>4</v>
      </c>
      <c r="AG21" s="80"/>
      <c r="AH21" s="42">
        <v>4</v>
      </c>
      <c r="AI21" s="46"/>
      <c r="AJ21" s="71">
        <v>4</v>
      </c>
      <c r="AK21" s="42"/>
      <c r="AL21" s="91">
        <v>4</v>
      </c>
      <c r="AM21" s="80">
        <v>24</v>
      </c>
      <c r="AN21" s="42">
        <v>24</v>
      </c>
      <c r="AO21" s="53">
        <v>25</v>
      </c>
      <c r="AP21" s="73">
        <v>24</v>
      </c>
      <c r="AQ21" s="43">
        <v>25</v>
      </c>
      <c r="AR21" s="94">
        <v>24</v>
      </c>
      <c r="AS21" s="83">
        <v>24</v>
      </c>
      <c r="AT21" s="43">
        <v>24</v>
      </c>
      <c r="AU21" s="53">
        <v>24</v>
      </c>
      <c r="AV21" s="73">
        <v>24</v>
      </c>
      <c r="AW21" s="51">
        <v>2</v>
      </c>
      <c r="AX21" s="52"/>
    </row>
    <row r="22" spans="1:50" ht="17.25" customHeight="1">
      <c r="A22" s="122">
        <f t="shared" si="2"/>
        <v>18</v>
      </c>
      <c r="B22" s="32" t="s">
        <v>37</v>
      </c>
      <c r="C22" s="32" t="s">
        <v>22</v>
      </c>
      <c r="D22" s="32"/>
      <c r="E22" s="32">
        <v>2000</v>
      </c>
      <c r="F22" s="32" t="s">
        <v>61</v>
      </c>
      <c r="G22" s="32">
        <v>77</v>
      </c>
      <c r="H22" s="32" t="s">
        <v>89</v>
      </c>
      <c r="I22" s="195">
        <f t="shared" si="3"/>
        <v>15.4</v>
      </c>
      <c r="J22" s="201">
        <f t="shared" si="4"/>
        <v>6.16</v>
      </c>
      <c r="K22" s="197">
        <f t="shared" si="0"/>
        <v>1925</v>
      </c>
      <c r="L22" s="32">
        <v>80</v>
      </c>
      <c r="M22" s="32" t="s">
        <v>88</v>
      </c>
      <c r="N22" s="212">
        <f t="shared" si="1"/>
        <v>80</v>
      </c>
      <c r="O22" s="78"/>
      <c r="P22" s="33"/>
      <c r="Q22" s="36"/>
      <c r="R22" s="69"/>
      <c r="S22" s="33"/>
      <c r="T22" s="88"/>
      <c r="U22" s="78"/>
      <c r="V22" s="33"/>
      <c r="W22" s="36"/>
      <c r="X22" s="69"/>
      <c r="Y22" s="33"/>
      <c r="Z22" s="88"/>
      <c r="AA22" s="78"/>
      <c r="AB22" s="33"/>
      <c r="AC22" s="102">
        <v>16</v>
      </c>
      <c r="AD22" s="71">
        <v>2</v>
      </c>
      <c r="AE22" s="42">
        <v>2</v>
      </c>
      <c r="AF22" s="91">
        <v>2</v>
      </c>
      <c r="AG22" s="80">
        <v>2</v>
      </c>
      <c r="AH22" s="42">
        <v>2</v>
      </c>
      <c r="AI22" s="46">
        <v>2</v>
      </c>
      <c r="AJ22" s="71">
        <v>2</v>
      </c>
      <c r="AK22" s="42">
        <v>2</v>
      </c>
      <c r="AL22" s="91">
        <v>2</v>
      </c>
      <c r="AM22" s="80">
        <v>2</v>
      </c>
      <c r="AN22" s="42">
        <v>2</v>
      </c>
      <c r="AO22" s="46">
        <v>2</v>
      </c>
      <c r="AP22" s="73">
        <v>16</v>
      </c>
      <c r="AQ22" s="43">
        <v>16</v>
      </c>
      <c r="AR22" s="94">
        <v>8</v>
      </c>
      <c r="AS22" s="111"/>
      <c r="AT22" s="33"/>
      <c r="AU22" s="36"/>
      <c r="AV22" s="69"/>
      <c r="AW22" s="33"/>
      <c r="AX22" s="36"/>
    </row>
    <row r="23" spans="1:50" ht="17.25" customHeight="1">
      <c r="A23" s="122">
        <f t="shared" si="2"/>
        <v>19</v>
      </c>
      <c r="B23" s="32" t="s">
        <v>38</v>
      </c>
      <c r="C23" s="32" t="s">
        <v>130</v>
      </c>
      <c r="D23" s="32" t="s">
        <v>144</v>
      </c>
      <c r="E23" s="32">
        <v>1430</v>
      </c>
      <c r="F23" s="32"/>
      <c r="G23" s="32">
        <v>166</v>
      </c>
      <c r="H23" s="32" t="s">
        <v>7</v>
      </c>
      <c r="I23" s="195">
        <f t="shared" si="3"/>
        <v>23.738</v>
      </c>
      <c r="J23" s="201">
        <f t="shared" si="4"/>
        <v>9.4952</v>
      </c>
      <c r="K23" s="197">
        <f t="shared" si="0"/>
        <v>1707.769784172662</v>
      </c>
      <c r="L23" s="32">
        <v>139</v>
      </c>
      <c r="M23" s="32" t="s">
        <v>82</v>
      </c>
      <c r="N23" s="212">
        <f t="shared" si="1"/>
        <v>139</v>
      </c>
      <c r="O23" s="78"/>
      <c r="P23" s="33"/>
      <c r="Q23" s="36"/>
      <c r="R23" s="69"/>
      <c r="S23" s="33"/>
      <c r="T23" s="88"/>
      <c r="U23" s="78"/>
      <c r="V23" s="33"/>
      <c r="W23" s="36"/>
      <c r="X23" s="69"/>
      <c r="Y23" s="33"/>
      <c r="Z23" s="92">
        <v>24</v>
      </c>
      <c r="AA23" s="80">
        <v>2</v>
      </c>
      <c r="AB23" s="42">
        <v>2</v>
      </c>
      <c r="AC23" s="46">
        <v>2</v>
      </c>
      <c r="AD23" s="71">
        <v>2</v>
      </c>
      <c r="AE23" s="42">
        <v>2</v>
      </c>
      <c r="AF23" s="91">
        <v>2</v>
      </c>
      <c r="AG23" s="80">
        <v>2</v>
      </c>
      <c r="AH23" s="42">
        <v>2</v>
      </c>
      <c r="AI23" s="46">
        <v>2</v>
      </c>
      <c r="AJ23" s="71">
        <v>2</v>
      </c>
      <c r="AK23" s="42">
        <v>2</v>
      </c>
      <c r="AL23" s="91">
        <v>2</v>
      </c>
      <c r="AM23" s="80">
        <v>2</v>
      </c>
      <c r="AN23" s="42">
        <v>2</v>
      </c>
      <c r="AO23" s="46">
        <v>2</v>
      </c>
      <c r="AP23" s="73">
        <v>12</v>
      </c>
      <c r="AQ23" s="43">
        <v>12</v>
      </c>
      <c r="AR23" s="94">
        <v>12</v>
      </c>
      <c r="AS23" s="83">
        <v>12</v>
      </c>
      <c r="AT23" s="43">
        <v>12</v>
      </c>
      <c r="AU23" s="53">
        <v>7</v>
      </c>
      <c r="AV23" s="73">
        <v>6</v>
      </c>
      <c r="AW23" s="43">
        <v>6</v>
      </c>
      <c r="AX23" s="53">
        <v>6</v>
      </c>
    </row>
    <row r="24" spans="1:50" ht="17.25" customHeight="1">
      <c r="A24" s="122">
        <f t="shared" si="2"/>
        <v>20</v>
      </c>
      <c r="B24" s="32" t="s">
        <v>70</v>
      </c>
      <c r="C24" s="32" t="s">
        <v>131</v>
      </c>
      <c r="D24" s="32" t="s">
        <v>145</v>
      </c>
      <c r="E24" s="32">
        <v>3110</v>
      </c>
      <c r="F24" s="32" t="s">
        <v>51</v>
      </c>
      <c r="G24" s="32">
        <v>34</v>
      </c>
      <c r="H24" s="32" t="s">
        <v>8</v>
      </c>
      <c r="I24" s="195">
        <f t="shared" si="3"/>
        <v>10.574</v>
      </c>
      <c r="J24" s="201">
        <f t="shared" si="4"/>
        <v>4.2296000000000005</v>
      </c>
      <c r="K24" s="197">
        <f t="shared" si="0"/>
        <v>1201.590909090909</v>
      </c>
      <c r="L24" s="32">
        <v>88</v>
      </c>
      <c r="M24" s="32" t="s">
        <v>82</v>
      </c>
      <c r="N24" s="212">
        <f>SUM(O24:AX24)</f>
        <v>88</v>
      </c>
      <c r="O24" s="78"/>
      <c r="P24" s="33"/>
      <c r="Q24" s="36"/>
      <c r="R24" s="69"/>
      <c r="S24" s="33"/>
      <c r="T24" s="88"/>
      <c r="U24" s="78"/>
      <c r="V24" s="33"/>
      <c r="W24" s="36"/>
      <c r="X24" s="69"/>
      <c r="Y24" s="33"/>
      <c r="Z24" s="88"/>
      <c r="AA24" s="78"/>
      <c r="AB24" s="33"/>
      <c r="AC24" s="36"/>
      <c r="AD24" s="69"/>
      <c r="AE24" s="33"/>
      <c r="AF24" s="88"/>
      <c r="AG24" s="78"/>
      <c r="AH24" s="39">
        <v>8</v>
      </c>
      <c r="AI24" s="49"/>
      <c r="AJ24" s="96">
        <v>1</v>
      </c>
      <c r="AK24" s="44">
        <v>1</v>
      </c>
      <c r="AL24" s="105">
        <v>24</v>
      </c>
      <c r="AM24" s="80">
        <v>6</v>
      </c>
      <c r="AN24" s="42">
        <v>6</v>
      </c>
      <c r="AO24" s="46">
        <v>6</v>
      </c>
      <c r="AP24" s="71">
        <v>6</v>
      </c>
      <c r="AQ24" s="43">
        <v>6</v>
      </c>
      <c r="AR24" s="94">
        <v>4</v>
      </c>
      <c r="AS24" s="83">
        <v>4</v>
      </c>
      <c r="AT24" s="43">
        <v>4</v>
      </c>
      <c r="AU24" s="53">
        <v>4</v>
      </c>
      <c r="AV24" s="73">
        <v>4</v>
      </c>
      <c r="AW24" s="43">
        <v>4</v>
      </c>
      <c r="AX24" s="36"/>
    </row>
    <row r="25" spans="1:50" ht="17.25" customHeight="1">
      <c r="A25" s="122">
        <f t="shared" si="2"/>
        <v>21</v>
      </c>
      <c r="B25" s="32" t="s">
        <v>71</v>
      </c>
      <c r="C25" s="32" t="s">
        <v>131</v>
      </c>
      <c r="D25" s="32" t="s">
        <v>145</v>
      </c>
      <c r="E25" s="32">
        <v>1050</v>
      </c>
      <c r="F25" s="32"/>
      <c r="G25" s="32">
        <v>133</v>
      </c>
      <c r="H25" s="32" t="s">
        <v>8</v>
      </c>
      <c r="I25" s="195">
        <f t="shared" si="3"/>
        <v>13.965</v>
      </c>
      <c r="J25" s="201">
        <f t="shared" si="4"/>
        <v>5.586</v>
      </c>
      <c r="K25" s="196">
        <f t="shared" si="0"/>
        <v>1586.9318181818182</v>
      </c>
      <c r="L25" s="32">
        <v>88</v>
      </c>
      <c r="M25" s="32" t="s">
        <v>86</v>
      </c>
      <c r="N25" s="212">
        <f>SUM(O25:AX25)</f>
        <v>88</v>
      </c>
      <c r="O25" s="78"/>
      <c r="P25" s="33"/>
      <c r="Q25" s="36"/>
      <c r="R25" s="69"/>
      <c r="S25" s="33"/>
      <c r="T25" s="88"/>
      <c r="U25" s="78"/>
      <c r="V25" s="33"/>
      <c r="W25" s="36"/>
      <c r="X25" s="69"/>
      <c r="Y25" s="33"/>
      <c r="Z25" s="88"/>
      <c r="AA25" s="78"/>
      <c r="AB25" s="33"/>
      <c r="AC25" s="36"/>
      <c r="AD25" s="69"/>
      <c r="AE25" s="33"/>
      <c r="AF25" s="88"/>
      <c r="AG25" s="78"/>
      <c r="AH25" s="39">
        <v>8</v>
      </c>
      <c r="AI25" s="49">
        <v>2</v>
      </c>
      <c r="AJ25" s="96">
        <v>2</v>
      </c>
      <c r="AK25" s="44">
        <v>2</v>
      </c>
      <c r="AL25" s="105">
        <v>24</v>
      </c>
      <c r="AM25" s="80">
        <v>4</v>
      </c>
      <c r="AN25" s="42">
        <v>4</v>
      </c>
      <c r="AO25" s="46">
        <v>4</v>
      </c>
      <c r="AP25" s="71">
        <v>4</v>
      </c>
      <c r="AQ25" s="43">
        <v>6</v>
      </c>
      <c r="AR25" s="94">
        <v>6</v>
      </c>
      <c r="AS25" s="83">
        <v>6</v>
      </c>
      <c r="AT25" s="43">
        <v>4</v>
      </c>
      <c r="AU25" s="53">
        <v>4</v>
      </c>
      <c r="AV25" s="73">
        <v>4</v>
      </c>
      <c r="AW25" s="43">
        <v>4</v>
      </c>
      <c r="AX25" s="36"/>
    </row>
    <row r="26" spans="1:50" ht="17.25" customHeight="1">
      <c r="A26" s="122">
        <f t="shared" si="2"/>
        <v>22</v>
      </c>
      <c r="B26" s="32" t="s">
        <v>31</v>
      </c>
      <c r="C26" s="32" t="s">
        <v>131</v>
      </c>
      <c r="D26" s="32" t="s">
        <v>143</v>
      </c>
      <c r="E26" s="32">
        <v>4560</v>
      </c>
      <c r="F26" s="32"/>
      <c r="G26" s="32">
        <v>27</v>
      </c>
      <c r="H26" s="32" t="s">
        <v>8</v>
      </c>
      <c r="I26" s="195">
        <f t="shared" si="3"/>
        <v>12.312</v>
      </c>
      <c r="J26" s="201">
        <f t="shared" si="4"/>
        <v>4.9248</v>
      </c>
      <c r="K26" s="197">
        <f t="shared" si="0"/>
        <v>1172.5714285714287</v>
      </c>
      <c r="L26" s="32">
        <v>105</v>
      </c>
      <c r="M26" s="32" t="s">
        <v>82</v>
      </c>
      <c r="N26" s="212">
        <f>SUM(O26:AX26)</f>
        <v>105</v>
      </c>
      <c r="O26" s="78"/>
      <c r="P26" s="33"/>
      <c r="Q26" s="36"/>
      <c r="R26" s="69"/>
      <c r="S26" s="33"/>
      <c r="T26" s="88"/>
      <c r="U26" s="78"/>
      <c r="V26" s="33"/>
      <c r="W26" s="36"/>
      <c r="X26" s="69"/>
      <c r="Y26" s="33"/>
      <c r="Z26" s="88"/>
      <c r="AA26" s="78"/>
      <c r="AB26" s="33"/>
      <c r="AC26" s="36"/>
      <c r="AD26" s="69"/>
      <c r="AE26" s="33"/>
      <c r="AF26" s="88"/>
      <c r="AG26" s="78"/>
      <c r="AH26" s="33"/>
      <c r="AI26" s="36"/>
      <c r="AJ26" s="97">
        <v>8</v>
      </c>
      <c r="AK26" s="44">
        <v>2</v>
      </c>
      <c r="AL26" s="90">
        <v>3</v>
      </c>
      <c r="AM26" s="101">
        <v>3</v>
      </c>
      <c r="AN26" s="41">
        <v>24</v>
      </c>
      <c r="AO26" s="46">
        <v>5</v>
      </c>
      <c r="AP26" s="71">
        <v>5</v>
      </c>
      <c r="AQ26" s="42">
        <v>5</v>
      </c>
      <c r="AR26" s="94">
        <v>10</v>
      </c>
      <c r="AS26" s="83">
        <v>10</v>
      </c>
      <c r="AT26" s="43">
        <v>10</v>
      </c>
      <c r="AU26" s="53">
        <v>10</v>
      </c>
      <c r="AV26" s="73">
        <v>10</v>
      </c>
      <c r="AW26" s="33"/>
      <c r="AX26" s="36"/>
    </row>
    <row r="27" spans="1:50" ht="17.25" customHeight="1">
      <c r="A27" s="122">
        <f t="shared" si="2"/>
        <v>23</v>
      </c>
      <c r="B27" s="32" t="s">
        <v>67</v>
      </c>
      <c r="C27" s="32" t="s">
        <v>133</v>
      </c>
      <c r="D27" s="32" t="s">
        <v>146</v>
      </c>
      <c r="E27" s="32">
        <v>2350</v>
      </c>
      <c r="F27" s="32" t="s">
        <v>58</v>
      </c>
      <c r="G27" s="32">
        <v>86</v>
      </c>
      <c r="H27" s="32" t="s">
        <v>8</v>
      </c>
      <c r="I27" s="195">
        <f t="shared" si="3"/>
        <v>20.21</v>
      </c>
      <c r="J27" s="201">
        <f t="shared" si="4"/>
        <v>8.084000000000001</v>
      </c>
      <c r="K27" s="197">
        <f t="shared" si="0"/>
        <v>1247.530864197531</v>
      </c>
      <c r="L27" s="32">
        <v>162</v>
      </c>
      <c r="M27" s="32" t="s">
        <v>82</v>
      </c>
      <c r="N27" s="212">
        <f>SUM(O27:AX27)</f>
        <v>162</v>
      </c>
      <c r="O27" s="78"/>
      <c r="P27" s="33"/>
      <c r="Q27" s="36"/>
      <c r="R27" s="69"/>
      <c r="S27" s="33"/>
      <c r="T27" s="88"/>
      <c r="U27" s="78"/>
      <c r="V27" s="33"/>
      <c r="W27" s="36"/>
      <c r="X27" s="69"/>
      <c r="Y27" s="33"/>
      <c r="Z27" s="88"/>
      <c r="AA27" s="78"/>
      <c r="AB27" s="33"/>
      <c r="AC27" s="36"/>
      <c r="AD27" s="69"/>
      <c r="AE27" s="33"/>
      <c r="AF27" s="88"/>
      <c r="AG27" s="78"/>
      <c r="AH27" s="33"/>
      <c r="AI27" s="36"/>
      <c r="AJ27" s="69"/>
      <c r="AK27" s="39">
        <v>8</v>
      </c>
      <c r="AL27" s="90">
        <v>6</v>
      </c>
      <c r="AM27" s="101">
        <v>6</v>
      </c>
      <c r="AN27" s="41">
        <v>24</v>
      </c>
      <c r="AO27" s="46">
        <v>10</v>
      </c>
      <c r="AP27" s="71">
        <v>10</v>
      </c>
      <c r="AQ27" s="42">
        <v>10</v>
      </c>
      <c r="AR27" s="91">
        <v>8</v>
      </c>
      <c r="AS27" s="80">
        <v>8</v>
      </c>
      <c r="AT27" s="43">
        <v>24</v>
      </c>
      <c r="AU27" s="53">
        <v>24</v>
      </c>
      <c r="AV27" s="73">
        <v>24</v>
      </c>
      <c r="AW27" s="33"/>
      <c r="AX27" s="36"/>
    </row>
    <row r="28" spans="1:50" ht="17.25" customHeight="1">
      <c r="A28" s="122">
        <f t="shared" si="2"/>
        <v>24</v>
      </c>
      <c r="B28" s="32" t="s">
        <v>39</v>
      </c>
      <c r="C28" s="32" t="s">
        <v>131</v>
      </c>
      <c r="D28" s="32" t="s">
        <v>136</v>
      </c>
      <c r="E28" s="32">
        <v>1230</v>
      </c>
      <c r="F28" s="32"/>
      <c r="G28" s="32">
        <v>243</v>
      </c>
      <c r="H28" s="32" t="s">
        <v>9</v>
      </c>
      <c r="I28" s="195">
        <f t="shared" si="3"/>
        <v>29.889</v>
      </c>
      <c r="J28" s="201">
        <f t="shared" si="4"/>
        <v>11.9556</v>
      </c>
      <c r="K28" s="196">
        <f t="shared" si="0"/>
        <v>3396.4772727272725</v>
      </c>
      <c r="L28" s="32">
        <v>88</v>
      </c>
      <c r="M28" s="32" t="s">
        <v>87</v>
      </c>
      <c r="N28" s="212">
        <f aca="true" t="shared" si="5" ref="N28:N34">SUM(O28:AX28)</f>
        <v>88</v>
      </c>
      <c r="O28" s="78"/>
      <c r="P28" s="33"/>
      <c r="Q28" s="36"/>
      <c r="R28" s="69"/>
      <c r="S28" s="33"/>
      <c r="T28" s="88"/>
      <c r="U28" s="78"/>
      <c r="V28" s="33"/>
      <c r="W28" s="36"/>
      <c r="X28" s="69"/>
      <c r="Y28" s="33"/>
      <c r="Z28" s="88"/>
      <c r="AA28" s="78"/>
      <c r="AB28" s="33"/>
      <c r="AC28" s="36"/>
      <c r="AD28" s="69"/>
      <c r="AE28" s="33"/>
      <c r="AF28" s="88"/>
      <c r="AG28" s="78"/>
      <c r="AH28" s="33"/>
      <c r="AI28" s="36"/>
      <c r="AJ28" s="69"/>
      <c r="AK28" s="33"/>
      <c r="AL28" s="88"/>
      <c r="AM28" s="78"/>
      <c r="AN28" s="33"/>
      <c r="AO28" s="36"/>
      <c r="AP28" s="97">
        <v>8</v>
      </c>
      <c r="AQ28" s="42">
        <v>8</v>
      </c>
      <c r="AR28" s="91">
        <v>8</v>
      </c>
      <c r="AS28" s="80">
        <v>8</v>
      </c>
      <c r="AT28" s="42">
        <v>8</v>
      </c>
      <c r="AU28" s="46">
        <v>8</v>
      </c>
      <c r="AV28" s="73">
        <v>14</v>
      </c>
      <c r="AW28" s="43">
        <v>14</v>
      </c>
      <c r="AX28" s="53">
        <v>12</v>
      </c>
    </row>
    <row r="29" spans="1:50" ht="17.25" customHeight="1">
      <c r="A29" s="122">
        <f t="shared" si="2"/>
        <v>25</v>
      </c>
      <c r="B29" s="32" t="s">
        <v>24</v>
      </c>
      <c r="C29" s="32" t="s">
        <v>131</v>
      </c>
      <c r="D29" s="32" t="s">
        <v>136</v>
      </c>
      <c r="E29" s="32">
        <v>1230</v>
      </c>
      <c r="F29" s="32" t="s">
        <v>53</v>
      </c>
      <c r="G29" s="32">
        <v>243</v>
      </c>
      <c r="H29" s="32" t="s">
        <v>65</v>
      </c>
      <c r="I29" s="195">
        <f t="shared" si="3"/>
        <v>29.889</v>
      </c>
      <c r="J29" s="201">
        <f t="shared" si="4"/>
        <v>11.9556</v>
      </c>
      <c r="K29" s="196">
        <f t="shared" si="0"/>
        <v>3396.4772727272725</v>
      </c>
      <c r="L29" s="32">
        <v>88</v>
      </c>
      <c r="M29" s="32" t="s">
        <v>87</v>
      </c>
      <c r="N29" s="212">
        <f t="shared" si="5"/>
        <v>88</v>
      </c>
      <c r="O29" s="78"/>
      <c r="P29" s="33"/>
      <c r="Q29" s="36"/>
      <c r="R29" s="69"/>
      <c r="S29" s="33"/>
      <c r="T29" s="88"/>
      <c r="U29" s="78"/>
      <c r="V29" s="33"/>
      <c r="W29" s="36"/>
      <c r="X29" s="69"/>
      <c r="Y29" s="33"/>
      <c r="Z29" s="88"/>
      <c r="AA29" s="78"/>
      <c r="AB29" s="33"/>
      <c r="AC29" s="36"/>
      <c r="AD29" s="69"/>
      <c r="AE29" s="33"/>
      <c r="AF29" s="88"/>
      <c r="AG29" s="78"/>
      <c r="AH29" s="33"/>
      <c r="AI29" s="36"/>
      <c r="AJ29" s="69"/>
      <c r="AK29" s="33"/>
      <c r="AL29" s="88"/>
      <c r="AM29" s="78"/>
      <c r="AN29" s="33"/>
      <c r="AO29" s="36"/>
      <c r="AP29" s="97">
        <v>8</v>
      </c>
      <c r="AQ29" s="42">
        <v>8</v>
      </c>
      <c r="AR29" s="91">
        <v>8</v>
      </c>
      <c r="AS29" s="80">
        <v>8</v>
      </c>
      <c r="AT29" s="42">
        <v>8</v>
      </c>
      <c r="AU29" s="46">
        <v>8</v>
      </c>
      <c r="AV29" s="73">
        <v>14</v>
      </c>
      <c r="AW29" s="43">
        <v>14</v>
      </c>
      <c r="AX29" s="53">
        <v>12</v>
      </c>
    </row>
    <row r="30" spans="1:50" ht="17.25" customHeight="1">
      <c r="A30" s="122">
        <f t="shared" si="2"/>
        <v>26</v>
      </c>
      <c r="B30" s="32" t="s">
        <v>29</v>
      </c>
      <c r="C30" s="32" t="s">
        <v>147</v>
      </c>
      <c r="D30" s="32" t="s">
        <v>145</v>
      </c>
      <c r="E30" s="32">
        <v>2500</v>
      </c>
      <c r="F30" s="32"/>
      <c r="G30" s="32">
        <v>89</v>
      </c>
      <c r="H30" s="32" t="s">
        <v>0</v>
      </c>
      <c r="I30" s="195">
        <f t="shared" si="3"/>
        <v>22.25</v>
      </c>
      <c r="J30" s="201">
        <f t="shared" si="4"/>
        <v>8.9</v>
      </c>
      <c r="K30" s="197">
        <f t="shared" si="0"/>
        <v>1348.4848484848485</v>
      </c>
      <c r="L30" s="32">
        <v>165</v>
      </c>
      <c r="M30" s="32" t="s">
        <v>82</v>
      </c>
      <c r="N30" s="212">
        <f t="shared" si="5"/>
        <v>165</v>
      </c>
      <c r="O30" s="83">
        <v>12</v>
      </c>
      <c r="P30" s="43">
        <v>12</v>
      </c>
      <c r="Q30" s="53">
        <v>12</v>
      </c>
      <c r="R30" s="73">
        <v>12</v>
      </c>
      <c r="S30" s="43">
        <v>12</v>
      </c>
      <c r="T30" s="94">
        <v>12</v>
      </c>
      <c r="U30" s="78"/>
      <c r="V30" s="33"/>
      <c r="W30" s="36"/>
      <c r="X30" s="69"/>
      <c r="Y30" s="33"/>
      <c r="Z30" s="88"/>
      <c r="AA30" s="78"/>
      <c r="AB30" s="33"/>
      <c r="AC30" s="36"/>
      <c r="AD30" s="69"/>
      <c r="AE30" s="33"/>
      <c r="AF30" s="88"/>
      <c r="AG30" s="78"/>
      <c r="AH30" s="33"/>
      <c r="AI30" s="36"/>
      <c r="AJ30" s="97">
        <v>8</v>
      </c>
      <c r="AK30" s="42"/>
      <c r="AL30" s="91">
        <v>5</v>
      </c>
      <c r="AM30" s="80"/>
      <c r="AN30" s="42">
        <v>5</v>
      </c>
      <c r="AO30" s="46">
        <v>5</v>
      </c>
      <c r="AP30" s="71">
        <v>5</v>
      </c>
      <c r="AQ30" s="42"/>
      <c r="AR30" s="91">
        <v>5</v>
      </c>
      <c r="AS30" s="80"/>
      <c r="AT30" s="43">
        <v>12</v>
      </c>
      <c r="AU30" s="53">
        <v>12</v>
      </c>
      <c r="AV30" s="73">
        <v>12</v>
      </c>
      <c r="AW30" s="43">
        <v>12</v>
      </c>
      <c r="AX30" s="53">
        <v>12</v>
      </c>
    </row>
    <row r="31" spans="1:50" ht="17.25" customHeight="1">
      <c r="A31" s="122">
        <f t="shared" si="2"/>
        <v>27</v>
      </c>
      <c r="B31" s="32" t="s">
        <v>30</v>
      </c>
      <c r="C31" s="32" t="s">
        <v>131</v>
      </c>
      <c r="D31" s="32" t="s">
        <v>148</v>
      </c>
      <c r="E31" s="32">
        <v>4480</v>
      </c>
      <c r="F31" s="32"/>
      <c r="G31" s="32">
        <v>39</v>
      </c>
      <c r="H31" s="32" t="s">
        <v>0</v>
      </c>
      <c r="I31" s="195">
        <f t="shared" si="3"/>
        <v>17.472</v>
      </c>
      <c r="J31" s="201">
        <f t="shared" si="4"/>
        <v>6.988800000000001</v>
      </c>
      <c r="K31" s="197">
        <f t="shared" si="0"/>
        <v>1386.6666666666667</v>
      </c>
      <c r="L31" s="32">
        <v>126</v>
      </c>
      <c r="M31" s="32" t="s">
        <v>82</v>
      </c>
      <c r="N31" s="212">
        <f t="shared" si="5"/>
        <v>126</v>
      </c>
      <c r="O31" s="83">
        <v>12</v>
      </c>
      <c r="P31" s="43">
        <v>12</v>
      </c>
      <c r="Q31" s="53">
        <v>12</v>
      </c>
      <c r="R31" s="73">
        <v>12</v>
      </c>
      <c r="S31" s="43">
        <v>12</v>
      </c>
      <c r="T31" s="94">
        <v>12</v>
      </c>
      <c r="U31" s="78"/>
      <c r="V31" s="33"/>
      <c r="W31" s="36"/>
      <c r="X31" s="69"/>
      <c r="Y31" s="33"/>
      <c r="Z31" s="88"/>
      <c r="AA31" s="78"/>
      <c r="AB31" s="33"/>
      <c r="AC31" s="36"/>
      <c r="AD31" s="69"/>
      <c r="AE31" s="33"/>
      <c r="AF31" s="88"/>
      <c r="AG31" s="78"/>
      <c r="AH31" s="33"/>
      <c r="AI31" s="36"/>
      <c r="AJ31" s="69"/>
      <c r="AK31" s="33"/>
      <c r="AL31" s="88"/>
      <c r="AM31" s="100">
        <v>8</v>
      </c>
      <c r="AN31" s="42"/>
      <c r="AO31" s="46"/>
      <c r="AP31" s="71">
        <v>5</v>
      </c>
      <c r="AQ31" s="42"/>
      <c r="AR31" s="91">
        <v>5</v>
      </c>
      <c r="AS31" s="80"/>
      <c r="AT31" s="42"/>
      <c r="AU31" s="46"/>
      <c r="AV31" s="73">
        <v>12</v>
      </c>
      <c r="AW31" s="43">
        <v>12</v>
      </c>
      <c r="AX31" s="53">
        <v>12</v>
      </c>
    </row>
    <row r="32" spans="1:50" ht="17.25" customHeight="1">
      <c r="A32" s="122">
        <f t="shared" si="2"/>
        <v>28</v>
      </c>
      <c r="B32" s="32" t="s">
        <v>40</v>
      </c>
      <c r="C32" s="32" t="s">
        <v>149</v>
      </c>
      <c r="D32" s="32" t="s">
        <v>143</v>
      </c>
      <c r="E32" s="32">
        <v>1090</v>
      </c>
      <c r="F32" s="32"/>
      <c r="G32" s="32">
        <v>257</v>
      </c>
      <c r="H32" s="32" t="s">
        <v>10</v>
      </c>
      <c r="I32" s="195">
        <f t="shared" si="3"/>
        <v>28.013</v>
      </c>
      <c r="J32" s="201">
        <f t="shared" si="4"/>
        <v>11.205200000000001</v>
      </c>
      <c r="K32" s="197">
        <f t="shared" si="0"/>
        <v>2801.3</v>
      </c>
      <c r="L32" s="32">
        <v>100</v>
      </c>
      <c r="M32" s="32" t="s">
        <v>87</v>
      </c>
      <c r="N32" s="212">
        <f t="shared" si="5"/>
        <v>100</v>
      </c>
      <c r="O32" s="83">
        <v>8</v>
      </c>
      <c r="P32" s="43">
        <v>8</v>
      </c>
      <c r="Q32" s="53">
        <v>8</v>
      </c>
      <c r="R32" s="73">
        <v>8</v>
      </c>
      <c r="S32" s="43">
        <v>8</v>
      </c>
      <c r="T32" s="94">
        <v>8</v>
      </c>
      <c r="U32" s="78"/>
      <c r="V32" s="33"/>
      <c r="W32" s="36"/>
      <c r="X32" s="69"/>
      <c r="Y32" s="33"/>
      <c r="Z32" s="88"/>
      <c r="AA32" s="78"/>
      <c r="AB32" s="33"/>
      <c r="AC32" s="36"/>
      <c r="AD32" s="69"/>
      <c r="AE32" s="33"/>
      <c r="AF32" s="88"/>
      <c r="AG32" s="78"/>
      <c r="AH32" s="33"/>
      <c r="AI32" s="36"/>
      <c r="AJ32" s="69"/>
      <c r="AK32" s="33"/>
      <c r="AL32" s="88"/>
      <c r="AM32" s="78"/>
      <c r="AN32" s="33"/>
      <c r="AO32" s="36"/>
      <c r="AP32" s="97">
        <v>8</v>
      </c>
      <c r="AQ32" s="42">
        <v>4</v>
      </c>
      <c r="AR32" s="91">
        <v>4</v>
      </c>
      <c r="AS32" s="80">
        <v>4</v>
      </c>
      <c r="AT32" s="223">
        <v>4</v>
      </c>
      <c r="AU32" s="46">
        <v>4</v>
      </c>
      <c r="AV32" s="73">
        <v>8</v>
      </c>
      <c r="AW32" s="43">
        <v>8</v>
      </c>
      <c r="AX32" s="53">
        <v>8</v>
      </c>
    </row>
    <row r="33" spans="1:50" ht="17.25" customHeight="1">
      <c r="A33" s="122">
        <f t="shared" si="2"/>
        <v>29</v>
      </c>
      <c r="B33" s="159" t="s">
        <v>190</v>
      </c>
      <c r="C33" s="159" t="s">
        <v>191</v>
      </c>
      <c r="D33" s="159" t="s">
        <v>192</v>
      </c>
      <c r="E33" s="32">
        <v>1230</v>
      </c>
      <c r="F33" s="32" t="s">
        <v>53</v>
      </c>
      <c r="G33" s="32">
        <v>243</v>
      </c>
      <c r="H33" s="32" t="s">
        <v>65</v>
      </c>
      <c r="I33" s="195">
        <f>E33*G33/10000</f>
        <v>29.889</v>
      </c>
      <c r="J33" s="201">
        <f t="shared" si="4"/>
        <v>11.9556</v>
      </c>
      <c r="K33" s="196">
        <f>E33*G33/L33</f>
        <v>3396.4772727272725</v>
      </c>
      <c r="L33" s="32">
        <v>88</v>
      </c>
      <c r="M33" s="32" t="s">
        <v>87</v>
      </c>
      <c r="N33" s="212">
        <f>SUM(O33:AX33)</f>
        <v>88</v>
      </c>
      <c r="O33" s="224">
        <v>10</v>
      </c>
      <c r="P33" s="225">
        <v>10</v>
      </c>
      <c r="Q33" s="226">
        <v>10</v>
      </c>
      <c r="R33" s="227">
        <v>10</v>
      </c>
      <c r="S33" s="225">
        <v>10</v>
      </c>
      <c r="T33" s="228">
        <v>10</v>
      </c>
      <c r="U33" s="229"/>
      <c r="V33" s="160"/>
      <c r="W33" s="230"/>
      <c r="X33" s="231"/>
      <c r="Y33" s="160"/>
      <c r="Z33" s="232"/>
      <c r="AA33" s="229"/>
      <c r="AB33" s="160"/>
      <c r="AC33" s="230"/>
      <c r="AD33" s="231"/>
      <c r="AE33" s="160"/>
      <c r="AF33" s="232"/>
      <c r="AG33" s="229"/>
      <c r="AH33" s="160"/>
      <c r="AI33" s="230"/>
      <c r="AJ33" s="231"/>
      <c r="AK33" s="160"/>
      <c r="AL33" s="232"/>
      <c r="AM33" s="229"/>
      <c r="AN33" s="160"/>
      <c r="AO33" s="230"/>
      <c r="AP33" s="69"/>
      <c r="AQ33" s="33"/>
      <c r="AR33" s="88"/>
      <c r="AS33" s="78"/>
      <c r="AT33" s="33"/>
      <c r="AU33" s="36"/>
      <c r="AV33" s="233">
        <v>10</v>
      </c>
      <c r="AW33" s="234">
        <v>10</v>
      </c>
      <c r="AX33" s="235">
        <v>8</v>
      </c>
    </row>
    <row r="34" spans="1:50" ht="17.25" customHeight="1">
      <c r="A34" s="59">
        <f t="shared" si="2"/>
        <v>30</v>
      </c>
      <c r="B34" s="60" t="s">
        <v>68</v>
      </c>
      <c r="C34" s="60" t="s">
        <v>133</v>
      </c>
      <c r="D34" s="60" t="s">
        <v>150</v>
      </c>
      <c r="E34" s="60">
        <v>2350</v>
      </c>
      <c r="F34" s="60" t="s">
        <v>52</v>
      </c>
      <c r="G34" s="60">
        <v>181</v>
      </c>
      <c r="H34" s="60" t="s">
        <v>2</v>
      </c>
      <c r="I34" s="199">
        <f t="shared" si="3"/>
        <v>42.535</v>
      </c>
      <c r="J34" s="199">
        <f t="shared" si="4"/>
        <v>17.014</v>
      </c>
      <c r="K34" s="200">
        <f t="shared" si="0"/>
        <v>2625.617283950617</v>
      </c>
      <c r="L34" s="60">
        <v>162</v>
      </c>
      <c r="M34" s="60" t="s">
        <v>82</v>
      </c>
      <c r="N34" s="213">
        <f t="shared" si="5"/>
        <v>162</v>
      </c>
      <c r="O34" s="126"/>
      <c r="P34" s="127">
        <v>8</v>
      </c>
      <c r="Q34" s="128">
        <v>8</v>
      </c>
      <c r="R34" s="129">
        <v>8</v>
      </c>
      <c r="S34" s="127">
        <v>8</v>
      </c>
      <c r="T34" s="130">
        <v>8</v>
      </c>
      <c r="U34" s="126">
        <v>8</v>
      </c>
      <c r="V34" s="131">
        <v>12</v>
      </c>
      <c r="W34" s="132">
        <v>12</v>
      </c>
      <c r="X34" s="133">
        <v>12</v>
      </c>
      <c r="Y34" s="131">
        <v>12</v>
      </c>
      <c r="Z34" s="134"/>
      <c r="AA34" s="135"/>
      <c r="AB34" s="61"/>
      <c r="AC34" s="136"/>
      <c r="AD34" s="137"/>
      <c r="AE34" s="61"/>
      <c r="AF34" s="134"/>
      <c r="AG34" s="135"/>
      <c r="AH34" s="61"/>
      <c r="AI34" s="136"/>
      <c r="AJ34" s="137"/>
      <c r="AK34" s="61"/>
      <c r="AL34" s="134"/>
      <c r="AM34" s="135"/>
      <c r="AN34" s="61"/>
      <c r="AO34" s="136"/>
      <c r="AP34" s="137"/>
      <c r="AQ34" s="61"/>
      <c r="AR34" s="138">
        <v>8</v>
      </c>
      <c r="AS34" s="139">
        <v>6</v>
      </c>
      <c r="AT34" s="140">
        <v>6</v>
      </c>
      <c r="AU34" s="141">
        <v>6</v>
      </c>
      <c r="AV34" s="142">
        <v>24</v>
      </c>
      <c r="AW34" s="143">
        <v>8</v>
      </c>
      <c r="AX34" s="128">
        <v>8</v>
      </c>
    </row>
    <row r="35" spans="15:50" ht="17.25" customHeight="1"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ht="17.25" customHeight="1">
      <c r="B36" t="s">
        <v>49</v>
      </c>
    </row>
    <row r="37" ht="17.25" customHeight="1">
      <c r="E37" t="s">
        <v>45</v>
      </c>
    </row>
    <row r="38" ht="17.25" customHeight="1">
      <c r="E38" t="s">
        <v>46</v>
      </c>
    </row>
    <row r="39" ht="17.25" customHeight="1">
      <c r="E39" t="s">
        <v>47</v>
      </c>
    </row>
    <row r="40" ht="17.25" customHeight="1">
      <c r="E40" t="s">
        <v>48</v>
      </c>
    </row>
    <row r="41" ht="17.25" customHeight="1"/>
    <row r="42" ht="17.25" customHeight="1">
      <c r="B42" t="s">
        <v>62</v>
      </c>
    </row>
    <row r="43" ht="17.25" customHeight="1">
      <c r="E43" t="s">
        <v>63</v>
      </c>
    </row>
    <row r="44" ht="17.25" customHeight="1"/>
    <row r="45" ht="17.25" customHeight="1">
      <c r="B45" t="s">
        <v>77</v>
      </c>
    </row>
    <row r="46" spans="5:6" ht="13.5">
      <c r="E46" t="s">
        <v>78</v>
      </c>
      <c r="F46" t="s">
        <v>85</v>
      </c>
    </row>
    <row r="47" spans="5:6" ht="13.5">
      <c r="E47" t="s">
        <v>79</v>
      </c>
      <c r="F47" t="s">
        <v>80</v>
      </c>
    </row>
    <row r="48" ht="13.5">
      <c r="F48" t="s">
        <v>81</v>
      </c>
    </row>
    <row r="49" ht="13.5">
      <c r="F49" t="s">
        <v>91</v>
      </c>
    </row>
    <row r="50" spans="5:6" ht="13.5">
      <c r="E50" t="s">
        <v>82</v>
      </c>
      <c r="F50" t="s">
        <v>84</v>
      </c>
    </row>
    <row r="51" ht="13.5">
      <c r="F51" t="s">
        <v>83</v>
      </c>
    </row>
    <row r="52" ht="13.5">
      <c r="F52" t="s">
        <v>91</v>
      </c>
    </row>
    <row r="53" spans="5:6" ht="13.5">
      <c r="E53" t="s">
        <v>88</v>
      </c>
      <c r="F53" t="s">
        <v>90</v>
      </c>
    </row>
  </sheetData>
  <conditionalFormatting sqref="N5:N34">
    <cfRule type="expression" priority="1" dxfId="0" stopIfTrue="1">
      <formula>$L5&lt;&gt;$N5</formula>
    </cfRule>
  </conditionalFormatting>
  <printOptions/>
  <pageMargins left="0.75" right="0.75" top="1" bottom="1" header="0.512" footer="0.512"/>
  <pageSetup fitToHeight="1" fitToWidth="1" horizontalDpi="600" verticalDpi="600" orientation="landscape" paperSize="9" scale="55" r:id="rId1"/>
  <headerFooter alignWithMargins="0">
    <oddHeader>&amp;C&amp;F &amp;A</oddHeader>
    <oddFooter>&amp;C&amp;P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3"/>
  <sheetViews>
    <sheetView workbookViewId="0" topLeftCell="A1">
      <pane ySplit="4" topLeftCell="BM14" activePane="bottomLeft" state="frozen"/>
      <selection pane="topLeft" activeCell="A1" sqref="A1"/>
      <selection pane="bottomLeft" activeCell="D26" sqref="D26"/>
    </sheetView>
  </sheetViews>
  <sheetFormatPr defaultColWidth="9.00390625" defaultRowHeight="13.5"/>
  <cols>
    <col min="1" max="1" width="2.875" style="0" customWidth="1"/>
    <col min="2" max="2" width="10.00390625" style="0" customWidth="1"/>
    <col min="4" max="4" width="11.50390625" style="0" bestFit="1" customWidth="1"/>
    <col min="5" max="5" width="3.25390625" style="1" customWidth="1"/>
    <col min="6" max="10" width="7.875" style="0" customWidth="1"/>
    <col min="11" max="13" width="7.875" style="2" customWidth="1"/>
    <col min="14" max="14" width="7.375" style="0" bestFit="1" customWidth="1"/>
    <col min="15" max="15" width="2.875" style="0" customWidth="1"/>
    <col min="16" max="50" width="3.25390625" style="0" customWidth="1"/>
  </cols>
  <sheetData>
    <row r="1" ht="13.5">
      <c r="B1" t="s">
        <v>177</v>
      </c>
    </row>
    <row r="2" ht="13.5">
      <c r="B2" t="s">
        <v>176</v>
      </c>
    </row>
    <row r="3" spans="1:50" ht="17.25" customHeight="1">
      <c r="A3" s="25"/>
      <c r="B3" s="26"/>
      <c r="C3" s="26"/>
      <c r="D3" s="26"/>
      <c r="E3" s="27"/>
      <c r="F3" s="26"/>
      <c r="G3" s="26"/>
      <c r="H3" s="26"/>
      <c r="I3" s="26"/>
      <c r="J3" s="26"/>
      <c r="K3" s="28"/>
      <c r="L3" s="28"/>
      <c r="M3" s="28"/>
      <c r="N3" s="64"/>
      <c r="O3" s="117" t="s">
        <v>0</v>
      </c>
      <c r="P3" s="118"/>
      <c r="Q3" s="119"/>
      <c r="R3" s="120" t="s">
        <v>10</v>
      </c>
      <c r="S3" s="118"/>
      <c r="T3" s="121"/>
      <c r="U3" s="117" t="s">
        <v>1</v>
      </c>
      <c r="V3" s="118"/>
      <c r="W3" s="119"/>
      <c r="X3" s="120" t="s">
        <v>2</v>
      </c>
      <c r="Y3" s="118"/>
      <c r="Z3" s="121"/>
      <c r="AA3" s="117" t="s">
        <v>11</v>
      </c>
      <c r="AB3" s="118"/>
      <c r="AC3" s="119"/>
      <c r="AD3" s="120" t="s">
        <v>3</v>
      </c>
      <c r="AE3" s="118"/>
      <c r="AF3" s="121"/>
      <c r="AG3" s="117" t="s">
        <v>4</v>
      </c>
      <c r="AH3" s="118"/>
      <c r="AI3" s="119"/>
      <c r="AJ3" s="120" t="s">
        <v>5</v>
      </c>
      <c r="AK3" s="118"/>
      <c r="AL3" s="121"/>
      <c r="AM3" s="117" t="s">
        <v>6</v>
      </c>
      <c r="AN3" s="118"/>
      <c r="AO3" s="119"/>
      <c r="AP3" s="120" t="s">
        <v>7</v>
      </c>
      <c r="AQ3" s="118"/>
      <c r="AR3" s="121"/>
      <c r="AS3" s="117" t="s">
        <v>8</v>
      </c>
      <c r="AT3" s="118"/>
      <c r="AU3" s="119"/>
      <c r="AV3" s="120" t="s">
        <v>9</v>
      </c>
      <c r="AW3" s="118"/>
      <c r="AX3" s="119"/>
    </row>
    <row r="4" spans="1:50" ht="40.5">
      <c r="A4" s="31" t="s">
        <v>73</v>
      </c>
      <c r="B4" s="32" t="s">
        <v>18</v>
      </c>
      <c r="C4" s="32" t="s">
        <v>93</v>
      </c>
      <c r="D4" s="32" t="s">
        <v>152</v>
      </c>
      <c r="E4" s="33"/>
      <c r="F4" s="33" t="s">
        <v>72</v>
      </c>
      <c r="G4" s="33" t="s">
        <v>129</v>
      </c>
      <c r="H4" s="34" t="s">
        <v>172</v>
      </c>
      <c r="I4" s="34" t="s">
        <v>166</v>
      </c>
      <c r="J4" s="34" t="s">
        <v>167</v>
      </c>
      <c r="K4" s="35" t="s">
        <v>168</v>
      </c>
      <c r="L4" s="35" t="s">
        <v>169</v>
      </c>
      <c r="M4" s="35" t="s">
        <v>170</v>
      </c>
      <c r="N4" s="65" t="s">
        <v>171</v>
      </c>
      <c r="O4" s="112" t="s">
        <v>12</v>
      </c>
      <c r="P4" s="113" t="s">
        <v>13</v>
      </c>
      <c r="Q4" s="114" t="s">
        <v>14</v>
      </c>
      <c r="R4" s="115" t="s">
        <v>12</v>
      </c>
      <c r="S4" s="113" t="s">
        <v>13</v>
      </c>
      <c r="T4" s="116" t="s">
        <v>14</v>
      </c>
      <c r="U4" s="112" t="s">
        <v>12</v>
      </c>
      <c r="V4" s="113" t="s">
        <v>13</v>
      </c>
      <c r="W4" s="114" t="s">
        <v>14</v>
      </c>
      <c r="X4" s="115" t="s">
        <v>12</v>
      </c>
      <c r="Y4" s="113" t="s">
        <v>13</v>
      </c>
      <c r="Z4" s="116" t="s">
        <v>14</v>
      </c>
      <c r="AA4" s="112" t="s">
        <v>12</v>
      </c>
      <c r="AB4" s="113" t="s">
        <v>13</v>
      </c>
      <c r="AC4" s="114" t="s">
        <v>14</v>
      </c>
      <c r="AD4" s="115" t="s">
        <v>12</v>
      </c>
      <c r="AE4" s="113" t="s">
        <v>13</v>
      </c>
      <c r="AF4" s="116" t="s">
        <v>14</v>
      </c>
      <c r="AG4" s="112" t="s">
        <v>12</v>
      </c>
      <c r="AH4" s="113" t="s">
        <v>13</v>
      </c>
      <c r="AI4" s="114" t="s">
        <v>14</v>
      </c>
      <c r="AJ4" s="115" t="s">
        <v>12</v>
      </c>
      <c r="AK4" s="113" t="s">
        <v>13</v>
      </c>
      <c r="AL4" s="116" t="s">
        <v>14</v>
      </c>
      <c r="AM4" s="112" t="s">
        <v>12</v>
      </c>
      <c r="AN4" s="113" t="s">
        <v>13</v>
      </c>
      <c r="AO4" s="114" t="s">
        <v>14</v>
      </c>
      <c r="AP4" s="115" t="s">
        <v>12</v>
      </c>
      <c r="AQ4" s="113" t="s">
        <v>13</v>
      </c>
      <c r="AR4" s="116" t="s">
        <v>14</v>
      </c>
      <c r="AS4" s="112" t="s">
        <v>12</v>
      </c>
      <c r="AT4" s="113" t="s">
        <v>13</v>
      </c>
      <c r="AU4" s="114" t="s">
        <v>14</v>
      </c>
      <c r="AV4" s="115" t="s">
        <v>12</v>
      </c>
      <c r="AW4" s="113" t="s">
        <v>13</v>
      </c>
      <c r="AX4" s="114" t="s">
        <v>14</v>
      </c>
    </row>
    <row r="5" spans="1:50" ht="17.25" customHeight="1">
      <c r="A5" s="31">
        <f>ROW()-3</f>
        <v>2</v>
      </c>
      <c r="B5" s="32" t="s">
        <v>156</v>
      </c>
      <c r="C5" s="32" t="s">
        <v>131</v>
      </c>
      <c r="D5" s="32" t="s">
        <v>132</v>
      </c>
      <c r="E5" s="33"/>
      <c r="F5" s="32">
        <v>3</v>
      </c>
      <c r="G5" s="32" t="s">
        <v>155</v>
      </c>
      <c r="H5" s="32">
        <v>5</v>
      </c>
      <c r="I5" s="32">
        <f aca="true" t="shared" si="0" ref="I5:I33">VLOOKUP(B5,LIST,4,FALSE)*F5*0.1</f>
        <v>315</v>
      </c>
      <c r="J5" s="32">
        <f aca="true" t="shared" si="1" ref="J5:J33">VLOOKUP(B5,LIST,6,FALSE)</f>
        <v>278</v>
      </c>
      <c r="K5" s="37">
        <f>I5*J5/10000</f>
        <v>8.757</v>
      </c>
      <c r="L5" s="37">
        <f aca="true" t="shared" si="2" ref="L5:L33">VLOOKUP(B5,LIST,9,FALSE)*F5/10</f>
        <v>3.5028000000000006</v>
      </c>
      <c r="M5" s="37">
        <f>K5-L5</f>
        <v>5.254199999999999</v>
      </c>
      <c r="N5" s="66">
        <f>SUM(O5:AX5)</f>
        <v>26.400000000000006</v>
      </c>
      <c r="O5" s="78">
        <f aca="true" t="shared" si="3" ref="O5:X16">VLOOKUP($B5,LIST,COLUMN()-1,FALSE)*$F5*0.1</f>
        <v>0</v>
      </c>
      <c r="P5" s="39">
        <f t="shared" si="3"/>
        <v>2.4000000000000004</v>
      </c>
      <c r="Q5" s="79">
        <f t="shared" si="3"/>
        <v>0.6000000000000001</v>
      </c>
      <c r="R5" s="70">
        <f t="shared" si="3"/>
        <v>0.6000000000000001</v>
      </c>
      <c r="S5" s="40">
        <f t="shared" si="3"/>
        <v>0.6000000000000001</v>
      </c>
      <c r="T5" s="89">
        <f t="shared" si="3"/>
        <v>0.6000000000000001</v>
      </c>
      <c r="U5" s="99">
        <f t="shared" si="3"/>
        <v>7.2</v>
      </c>
      <c r="V5" s="42">
        <f t="shared" si="3"/>
        <v>1.8</v>
      </c>
      <c r="W5" s="46">
        <f t="shared" si="3"/>
        <v>1.8</v>
      </c>
      <c r="X5" s="71">
        <f t="shared" si="3"/>
        <v>1.8</v>
      </c>
      <c r="Y5" s="42">
        <f aca="true" t="shared" si="4" ref="Y5:AH16">VLOOKUP($B5,LIST,COLUMN()-1,FALSE)*$F5*0.1</f>
        <v>1.8</v>
      </c>
      <c r="Z5" s="94">
        <f t="shared" si="4"/>
        <v>1.8</v>
      </c>
      <c r="AA5" s="83">
        <f t="shared" si="4"/>
        <v>1.8</v>
      </c>
      <c r="AB5" s="43">
        <f t="shared" si="4"/>
        <v>1.8</v>
      </c>
      <c r="AC5" s="53">
        <f t="shared" si="4"/>
        <v>1.8</v>
      </c>
      <c r="AD5" s="69">
        <f t="shared" si="4"/>
        <v>0</v>
      </c>
      <c r="AE5" s="33">
        <f t="shared" si="4"/>
        <v>0</v>
      </c>
      <c r="AF5" s="88">
        <f t="shared" si="4"/>
        <v>0</v>
      </c>
      <c r="AG5" s="78">
        <f t="shared" si="4"/>
        <v>0</v>
      </c>
      <c r="AH5" s="33">
        <f t="shared" si="4"/>
        <v>0</v>
      </c>
      <c r="AI5" s="36">
        <f aca="true" t="shared" si="5" ref="AI5:AR16">VLOOKUP($B5,LIST,COLUMN()-1,FALSE)*$F5*0.1</f>
        <v>0</v>
      </c>
      <c r="AJ5" s="69">
        <f t="shared" si="5"/>
        <v>0</v>
      </c>
      <c r="AK5" s="33">
        <f t="shared" si="5"/>
        <v>0</v>
      </c>
      <c r="AL5" s="88">
        <f t="shared" si="5"/>
        <v>0</v>
      </c>
      <c r="AM5" s="78">
        <f t="shared" si="5"/>
        <v>0</v>
      </c>
      <c r="AN5" s="33">
        <f t="shared" si="5"/>
        <v>0</v>
      </c>
      <c r="AO5" s="36">
        <f t="shared" si="5"/>
        <v>0</v>
      </c>
      <c r="AP5" s="69">
        <f t="shared" si="5"/>
        <v>0</v>
      </c>
      <c r="AQ5" s="33">
        <f t="shared" si="5"/>
        <v>0</v>
      </c>
      <c r="AR5" s="88">
        <f t="shared" si="5"/>
        <v>0</v>
      </c>
      <c r="AS5" s="78">
        <f aca="true" t="shared" si="6" ref="AS5:AX16">VLOOKUP($B5,LIST,COLUMN()-1,FALSE)*$F5*0.1</f>
        <v>0</v>
      </c>
      <c r="AT5" s="33">
        <f t="shared" si="6"/>
        <v>0</v>
      </c>
      <c r="AU5" s="36">
        <f t="shared" si="6"/>
        <v>0</v>
      </c>
      <c r="AV5" s="69">
        <f t="shared" si="6"/>
        <v>0</v>
      </c>
      <c r="AW5" s="33">
        <f t="shared" si="6"/>
        <v>0</v>
      </c>
      <c r="AX5" s="36">
        <f t="shared" si="6"/>
        <v>0</v>
      </c>
    </row>
    <row r="6" spans="1:50" ht="17.25" customHeight="1">
      <c r="A6" s="31">
        <f aca="true" t="shared" si="7" ref="A6:A33">ROW()-3</f>
        <v>3</v>
      </c>
      <c r="B6" s="32" t="s">
        <v>69</v>
      </c>
      <c r="C6" s="32" t="s">
        <v>131</v>
      </c>
      <c r="D6" s="32" t="s">
        <v>132</v>
      </c>
      <c r="E6" s="33"/>
      <c r="F6" s="32">
        <v>2</v>
      </c>
      <c r="G6" s="32" t="s">
        <v>155</v>
      </c>
      <c r="H6" s="32"/>
      <c r="I6" s="32">
        <f>VLOOKUP(B6,LIST,4,FALSE)*F6*0.1</f>
        <v>622</v>
      </c>
      <c r="J6" s="32">
        <f>VLOOKUP(B6,LIST,6,FALSE)</f>
        <v>55</v>
      </c>
      <c r="K6" s="37">
        <f>I6*J6/10000</f>
        <v>3.421</v>
      </c>
      <c r="L6" s="37">
        <f t="shared" si="2"/>
        <v>1.3684</v>
      </c>
      <c r="M6" s="37">
        <f aca="true" t="shared" si="8" ref="M6:M33">K6-L6</f>
        <v>2.0526</v>
      </c>
      <c r="N6" s="66">
        <f>SUM(O6:AX6)</f>
        <v>17.599999999999994</v>
      </c>
      <c r="O6" s="78">
        <f t="shared" si="3"/>
        <v>0</v>
      </c>
      <c r="P6" s="33">
        <f t="shared" si="3"/>
        <v>0</v>
      </c>
      <c r="Q6" s="36">
        <f t="shared" si="3"/>
        <v>0</v>
      </c>
      <c r="R6" s="69">
        <f t="shared" si="3"/>
        <v>0</v>
      </c>
      <c r="S6" s="33">
        <f t="shared" si="3"/>
        <v>0</v>
      </c>
      <c r="T6" s="88">
        <f t="shared" si="3"/>
        <v>0</v>
      </c>
      <c r="U6" s="100">
        <f t="shared" si="3"/>
        <v>1.6</v>
      </c>
      <c r="V6" s="44">
        <f t="shared" si="3"/>
        <v>0</v>
      </c>
      <c r="W6" s="49">
        <f t="shared" si="3"/>
        <v>0.2</v>
      </c>
      <c r="X6" s="96">
        <f t="shared" si="3"/>
        <v>0.2</v>
      </c>
      <c r="Y6" s="44">
        <f t="shared" si="4"/>
        <v>0</v>
      </c>
      <c r="Z6" s="105">
        <f t="shared" si="4"/>
        <v>4.800000000000001</v>
      </c>
      <c r="AA6" s="80">
        <f t="shared" si="4"/>
        <v>1.2000000000000002</v>
      </c>
      <c r="AB6" s="42">
        <f t="shared" si="4"/>
        <v>1.2000000000000002</v>
      </c>
      <c r="AC6" s="46">
        <f t="shared" si="4"/>
        <v>1.2000000000000002</v>
      </c>
      <c r="AD6" s="71">
        <f t="shared" si="4"/>
        <v>1.2000000000000002</v>
      </c>
      <c r="AE6" s="43">
        <f t="shared" si="4"/>
        <v>1.2000000000000002</v>
      </c>
      <c r="AF6" s="94">
        <f t="shared" si="4"/>
        <v>1.2000000000000002</v>
      </c>
      <c r="AG6" s="83">
        <f t="shared" si="4"/>
        <v>1.2000000000000002</v>
      </c>
      <c r="AH6" s="43">
        <f t="shared" si="4"/>
        <v>1.2000000000000002</v>
      </c>
      <c r="AI6" s="53">
        <f t="shared" si="5"/>
        <v>1.2000000000000002</v>
      </c>
      <c r="AJ6" s="69">
        <f t="shared" si="5"/>
        <v>0</v>
      </c>
      <c r="AK6" s="33">
        <f t="shared" si="5"/>
        <v>0</v>
      </c>
      <c r="AL6" s="88">
        <f t="shared" si="5"/>
        <v>0</v>
      </c>
      <c r="AM6" s="78">
        <f t="shared" si="5"/>
        <v>0</v>
      </c>
      <c r="AN6" s="33">
        <f t="shared" si="5"/>
        <v>0</v>
      </c>
      <c r="AO6" s="36">
        <f t="shared" si="5"/>
        <v>0</v>
      </c>
      <c r="AP6" s="69">
        <f t="shared" si="5"/>
        <v>0</v>
      </c>
      <c r="AQ6" s="33">
        <f t="shared" si="5"/>
        <v>0</v>
      </c>
      <c r="AR6" s="88">
        <f t="shared" si="5"/>
        <v>0</v>
      </c>
      <c r="AS6" s="78">
        <f t="shared" si="6"/>
        <v>0</v>
      </c>
      <c r="AT6" s="33">
        <f t="shared" si="6"/>
        <v>0</v>
      </c>
      <c r="AU6" s="36">
        <f t="shared" si="6"/>
        <v>0</v>
      </c>
      <c r="AV6" s="69">
        <f t="shared" si="6"/>
        <v>0</v>
      </c>
      <c r="AW6" s="33">
        <f t="shared" si="6"/>
        <v>0</v>
      </c>
      <c r="AX6" s="36">
        <f t="shared" si="6"/>
        <v>0</v>
      </c>
    </row>
    <row r="7" spans="1:50" ht="17.25" customHeight="1">
      <c r="A7" s="31">
        <f t="shared" si="7"/>
        <v>4</v>
      </c>
      <c r="B7" s="32" t="s">
        <v>116</v>
      </c>
      <c r="C7" s="32" t="s">
        <v>147</v>
      </c>
      <c r="D7" s="32" t="s">
        <v>145</v>
      </c>
      <c r="E7" s="33"/>
      <c r="F7" s="32">
        <v>5</v>
      </c>
      <c r="G7" s="32" t="s">
        <v>155</v>
      </c>
      <c r="H7" s="32"/>
      <c r="I7" s="32">
        <f>VLOOKUP(B7,LIST,4,FALSE)*F7*0.1</f>
        <v>1250</v>
      </c>
      <c r="J7" s="32">
        <f>VLOOKUP(B7,LIST,6,FALSE)</f>
        <v>89</v>
      </c>
      <c r="K7" s="37">
        <f>I7*J7/10000</f>
        <v>11.125</v>
      </c>
      <c r="L7" s="37">
        <f>VLOOKUP(B7,LIST,9,FALSE)*F7/10</f>
        <v>4.45</v>
      </c>
      <c r="M7" s="37">
        <f>K7-L7</f>
        <v>6.675</v>
      </c>
      <c r="N7" s="66">
        <f>SUM(O7:AX7)</f>
        <v>82.5</v>
      </c>
      <c r="O7" s="83">
        <f aca="true" t="shared" si="9" ref="O7:AX7">VLOOKUP($B7,LIST,COLUMN()-1,FALSE)*$F7*0.1</f>
        <v>6</v>
      </c>
      <c r="P7" s="43">
        <f t="shared" si="9"/>
        <v>6</v>
      </c>
      <c r="Q7" s="53">
        <f t="shared" si="9"/>
        <v>6</v>
      </c>
      <c r="R7" s="73">
        <f t="shared" si="9"/>
        <v>6</v>
      </c>
      <c r="S7" s="43">
        <f t="shared" si="9"/>
        <v>6</v>
      </c>
      <c r="T7" s="94">
        <f t="shared" si="9"/>
        <v>6</v>
      </c>
      <c r="U7" s="78">
        <f t="shared" si="9"/>
        <v>0</v>
      </c>
      <c r="V7" s="33">
        <f t="shared" si="9"/>
        <v>0</v>
      </c>
      <c r="W7" s="36">
        <f t="shared" si="9"/>
        <v>0</v>
      </c>
      <c r="X7" s="69">
        <f t="shared" si="9"/>
        <v>0</v>
      </c>
      <c r="Y7" s="33">
        <f t="shared" si="9"/>
        <v>0</v>
      </c>
      <c r="Z7" s="88">
        <f t="shared" si="9"/>
        <v>0</v>
      </c>
      <c r="AA7" s="78">
        <f t="shared" si="9"/>
        <v>0</v>
      </c>
      <c r="AB7" s="33">
        <f t="shared" si="9"/>
        <v>0</v>
      </c>
      <c r="AC7" s="36">
        <f t="shared" si="9"/>
        <v>0</v>
      </c>
      <c r="AD7" s="69">
        <f t="shared" si="9"/>
        <v>0</v>
      </c>
      <c r="AE7" s="33">
        <f t="shared" si="9"/>
        <v>0</v>
      </c>
      <c r="AF7" s="88">
        <f t="shared" si="9"/>
        <v>0</v>
      </c>
      <c r="AG7" s="78">
        <f t="shared" si="9"/>
        <v>0</v>
      </c>
      <c r="AH7" s="33">
        <f t="shared" si="9"/>
        <v>0</v>
      </c>
      <c r="AI7" s="36">
        <f t="shared" si="9"/>
        <v>0</v>
      </c>
      <c r="AJ7" s="97">
        <f t="shared" si="9"/>
        <v>4</v>
      </c>
      <c r="AK7" s="42">
        <f t="shared" si="9"/>
        <v>0</v>
      </c>
      <c r="AL7" s="91">
        <f t="shared" si="9"/>
        <v>2.5</v>
      </c>
      <c r="AM7" s="80">
        <f t="shared" si="9"/>
        <v>0</v>
      </c>
      <c r="AN7" s="42">
        <f t="shared" si="9"/>
        <v>2.5</v>
      </c>
      <c r="AO7" s="46">
        <f t="shared" si="9"/>
        <v>2.5</v>
      </c>
      <c r="AP7" s="71">
        <f t="shared" si="9"/>
        <v>2.5</v>
      </c>
      <c r="AQ7" s="42">
        <f t="shared" si="9"/>
        <v>0</v>
      </c>
      <c r="AR7" s="91">
        <f t="shared" si="9"/>
        <v>2.5</v>
      </c>
      <c r="AS7" s="80">
        <f t="shared" si="9"/>
        <v>0</v>
      </c>
      <c r="AT7" s="43">
        <f t="shared" si="9"/>
        <v>6</v>
      </c>
      <c r="AU7" s="53">
        <f t="shared" si="9"/>
        <v>6</v>
      </c>
      <c r="AV7" s="73">
        <f t="shared" si="9"/>
        <v>6</v>
      </c>
      <c r="AW7" s="43">
        <f t="shared" si="9"/>
        <v>6</v>
      </c>
      <c r="AX7" s="53">
        <f t="shared" si="9"/>
        <v>6</v>
      </c>
    </row>
    <row r="8" spans="1:50" ht="17.25" customHeight="1">
      <c r="A8" s="31">
        <f t="shared" si="7"/>
        <v>5</v>
      </c>
      <c r="B8" s="32" t="s">
        <v>66</v>
      </c>
      <c r="C8" s="32" t="s">
        <v>133</v>
      </c>
      <c r="D8" s="32" t="s">
        <v>134</v>
      </c>
      <c r="E8" s="33"/>
      <c r="F8" s="32">
        <v>2</v>
      </c>
      <c r="G8" s="32" t="s">
        <v>180</v>
      </c>
      <c r="H8" s="32">
        <v>5</v>
      </c>
      <c r="I8" s="32">
        <f t="shared" si="0"/>
        <v>470</v>
      </c>
      <c r="J8" s="32">
        <f t="shared" si="1"/>
        <v>69</v>
      </c>
      <c r="K8" s="37">
        <f aca="true" t="shared" si="10" ref="K8:K33">I8*J8/10000</f>
        <v>3.243</v>
      </c>
      <c r="L8" s="37">
        <f t="shared" si="2"/>
        <v>1.2972000000000001</v>
      </c>
      <c r="M8" s="37">
        <f t="shared" si="8"/>
        <v>1.9457999999999998</v>
      </c>
      <c r="N8" s="66">
        <f aca="true" t="shared" si="11" ref="N8:N33">SUM(O8:AX8)</f>
        <v>32.4</v>
      </c>
      <c r="O8" s="78">
        <f t="shared" si="3"/>
        <v>0</v>
      </c>
      <c r="P8" s="33">
        <f t="shared" si="3"/>
        <v>0</v>
      </c>
      <c r="Q8" s="36">
        <f t="shared" si="3"/>
        <v>0</v>
      </c>
      <c r="R8" s="69">
        <f t="shared" si="3"/>
        <v>0</v>
      </c>
      <c r="S8" s="39">
        <f t="shared" si="3"/>
        <v>1.6</v>
      </c>
      <c r="T8" s="90">
        <f t="shared" si="3"/>
        <v>1.2000000000000002</v>
      </c>
      <c r="U8" s="101">
        <f t="shared" si="3"/>
        <v>1.2000000000000002</v>
      </c>
      <c r="V8" s="44">
        <f t="shared" si="3"/>
        <v>1.2000000000000002</v>
      </c>
      <c r="W8" s="102">
        <f t="shared" si="3"/>
        <v>4.800000000000001</v>
      </c>
      <c r="X8" s="71">
        <f t="shared" si="3"/>
        <v>1.6</v>
      </c>
      <c r="Y8" s="42">
        <f t="shared" si="4"/>
        <v>1.6</v>
      </c>
      <c r="Z8" s="91">
        <f t="shared" si="4"/>
        <v>3.2</v>
      </c>
      <c r="AA8" s="80">
        <f t="shared" si="4"/>
        <v>3.2</v>
      </c>
      <c r="AB8" s="42">
        <f t="shared" si="4"/>
        <v>3.2</v>
      </c>
      <c r="AC8" s="53">
        <f t="shared" si="4"/>
        <v>4.800000000000001</v>
      </c>
      <c r="AD8" s="73">
        <f t="shared" si="4"/>
        <v>4.800000000000001</v>
      </c>
      <c r="AE8" s="33">
        <f t="shared" si="4"/>
        <v>0</v>
      </c>
      <c r="AF8" s="88">
        <f t="shared" si="4"/>
        <v>0</v>
      </c>
      <c r="AG8" s="78">
        <f t="shared" si="4"/>
        <v>0</v>
      </c>
      <c r="AH8" s="33">
        <f t="shared" si="4"/>
        <v>0</v>
      </c>
      <c r="AI8" s="36">
        <f t="shared" si="5"/>
        <v>0</v>
      </c>
      <c r="AJ8" s="69">
        <f t="shared" si="5"/>
        <v>0</v>
      </c>
      <c r="AK8" s="33">
        <f t="shared" si="5"/>
        <v>0</v>
      </c>
      <c r="AL8" s="88">
        <f t="shared" si="5"/>
        <v>0</v>
      </c>
      <c r="AM8" s="78">
        <f t="shared" si="5"/>
        <v>0</v>
      </c>
      <c r="AN8" s="33">
        <f t="shared" si="5"/>
        <v>0</v>
      </c>
      <c r="AO8" s="36">
        <f t="shared" si="5"/>
        <v>0</v>
      </c>
      <c r="AP8" s="69">
        <f t="shared" si="5"/>
        <v>0</v>
      </c>
      <c r="AQ8" s="33">
        <f t="shared" si="5"/>
        <v>0</v>
      </c>
      <c r="AR8" s="88">
        <f t="shared" si="5"/>
        <v>0</v>
      </c>
      <c r="AS8" s="78">
        <f t="shared" si="6"/>
        <v>0</v>
      </c>
      <c r="AT8" s="33">
        <f t="shared" si="6"/>
        <v>0</v>
      </c>
      <c r="AU8" s="36">
        <f t="shared" si="6"/>
        <v>0</v>
      </c>
      <c r="AV8" s="69">
        <f t="shared" si="6"/>
        <v>0</v>
      </c>
      <c r="AW8" s="33">
        <f t="shared" si="6"/>
        <v>0</v>
      </c>
      <c r="AX8" s="36">
        <f t="shared" si="6"/>
        <v>0</v>
      </c>
    </row>
    <row r="9" spans="1:50" ht="17.25" customHeight="1">
      <c r="A9" s="31">
        <f t="shared" si="7"/>
        <v>6</v>
      </c>
      <c r="B9" s="32" t="s">
        <v>122</v>
      </c>
      <c r="C9" s="32" t="s">
        <v>139</v>
      </c>
      <c r="D9" s="32" t="s">
        <v>136</v>
      </c>
      <c r="E9" s="33"/>
      <c r="F9" s="32">
        <v>1</v>
      </c>
      <c r="G9" s="32" t="s">
        <v>180</v>
      </c>
      <c r="H9" s="32"/>
      <c r="I9" s="32">
        <f>VLOOKUP(B9,LIST,4,FALSE)*F9*0.1</f>
        <v>58.6</v>
      </c>
      <c r="J9" s="32">
        <f>VLOOKUP(B9,LIST,6,FALSE)</f>
        <v>804</v>
      </c>
      <c r="K9" s="37">
        <f>I9*J9/10000</f>
        <v>4.7114400000000005</v>
      </c>
      <c r="L9" s="37">
        <f>VLOOKUP(B9,LIST,9,FALSE)*F9/10</f>
        <v>1.8845760000000003</v>
      </c>
      <c r="M9" s="37">
        <f>K9-L9</f>
        <v>2.8268640000000005</v>
      </c>
      <c r="N9" s="66">
        <f>SUM(O9:AX9)</f>
        <v>10</v>
      </c>
      <c r="O9" s="78">
        <f aca="true" t="shared" si="12" ref="O9:X11">VLOOKUP($B9,LIST,COLUMN()-1,FALSE)*$F9*0.1</f>
        <v>0</v>
      </c>
      <c r="P9" s="33">
        <f t="shared" si="12"/>
        <v>0</v>
      </c>
      <c r="Q9" s="36">
        <f t="shared" si="12"/>
        <v>0</v>
      </c>
      <c r="R9" s="69">
        <f t="shared" si="12"/>
        <v>0</v>
      </c>
      <c r="S9" s="33">
        <f t="shared" si="12"/>
        <v>0</v>
      </c>
      <c r="T9" s="88">
        <f t="shared" si="12"/>
        <v>0</v>
      </c>
      <c r="U9" s="78">
        <f t="shared" si="12"/>
        <v>0</v>
      </c>
      <c r="V9" s="39">
        <f t="shared" si="12"/>
        <v>0.4</v>
      </c>
      <c r="W9" s="46">
        <f t="shared" si="12"/>
        <v>0.6000000000000001</v>
      </c>
      <c r="X9" s="71">
        <f t="shared" si="12"/>
        <v>0.6000000000000001</v>
      </c>
      <c r="Y9" s="42">
        <f t="shared" si="4"/>
        <v>0.6000000000000001</v>
      </c>
      <c r="Z9" s="91">
        <f t="shared" si="4"/>
        <v>0.6000000000000001</v>
      </c>
      <c r="AA9" s="80">
        <f t="shared" si="4"/>
        <v>0.6000000000000001</v>
      </c>
      <c r="AB9" s="42">
        <f t="shared" si="4"/>
        <v>0.6000000000000001</v>
      </c>
      <c r="AC9" s="53">
        <f t="shared" si="4"/>
        <v>0.6000000000000001</v>
      </c>
      <c r="AD9" s="73">
        <f t="shared" si="4"/>
        <v>0.6000000000000001</v>
      </c>
      <c r="AE9" s="43">
        <f t="shared" si="4"/>
        <v>0.6000000000000001</v>
      </c>
      <c r="AF9" s="94">
        <f t="shared" si="4"/>
        <v>0.6000000000000001</v>
      </c>
      <c r="AG9" s="83">
        <f t="shared" si="4"/>
        <v>1.2000000000000002</v>
      </c>
      <c r="AH9" s="43">
        <f t="shared" si="4"/>
        <v>1.2000000000000002</v>
      </c>
      <c r="AI9" s="53">
        <f t="shared" si="5"/>
        <v>1.2000000000000002</v>
      </c>
      <c r="AJ9" s="69">
        <f t="shared" si="5"/>
        <v>0</v>
      </c>
      <c r="AK9" s="33">
        <f t="shared" si="5"/>
        <v>0</v>
      </c>
      <c r="AL9" s="88">
        <f t="shared" si="5"/>
        <v>0</v>
      </c>
      <c r="AM9" s="78">
        <f t="shared" si="5"/>
        <v>0</v>
      </c>
      <c r="AN9" s="33">
        <f t="shared" si="5"/>
        <v>0</v>
      </c>
      <c r="AO9" s="36">
        <f t="shared" si="5"/>
        <v>0</v>
      </c>
      <c r="AP9" s="69">
        <f t="shared" si="5"/>
        <v>0</v>
      </c>
      <c r="AQ9" s="33">
        <f t="shared" si="5"/>
        <v>0</v>
      </c>
      <c r="AR9" s="88">
        <f t="shared" si="5"/>
        <v>0</v>
      </c>
      <c r="AS9" s="78">
        <f t="shared" si="6"/>
        <v>0</v>
      </c>
      <c r="AT9" s="33">
        <f t="shared" si="6"/>
        <v>0</v>
      </c>
      <c r="AU9" s="36">
        <f t="shared" si="6"/>
        <v>0</v>
      </c>
      <c r="AV9" s="69">
        <f t="shared" si="6"/>
        <v>0</v>
      </c>
      <c r="AW9" s="33">
        <f t="shared" si="6"/>
        <v>0</v>
      </c>
      <c r="AX9" s="36">
        <f t="shared" si="6"/>
        <v>0</v>
      </c>
    </row>
    <row r="10" spans="1:50" ht="17.25" customHeight="1">
      <c r="A10" s="31">
        <f t="shared" si="7"/>
        <v>7</v>
      </c>
      <c r="B10" s="32" t="s">
        <v>123</v>
      </c>
      <c r="C10" s="32" t="s">
        <v>137</v>
      </c>
      <c r="D10" s="32" t="s">
        <v>140</v>
      </c>
      <c r="E10" s="33"/>
      <c r="F10" s="32">
        <v>1</v>
      </c>
      <c r="G10" s="32" t="s">
        <v>180</v>
      </c>
      <c r="H10" s="32"/>
      <c r="I10" s="32">
        <f>VLOOKUP(B10,LIST,4,FALSE)*F10*0.1</f>
        <v>92.9</v>
      </c>
      <c r="J10" s="32">
        <f>VLOOKUP(B10,LIST,6,FALSE)</f>
        <v>85</v>
      </c>
      <c r="K10" s="37">
        <f>I10*J10/10000</f>
        <v>0.7896500000000001</v>
      </c>
      <c r="L10" s="37">
        <f>VLOOKUP(B10,LIST,9,FALSE)*F10/10</f>
        <v>0.31586</v>
      </c>
      <c r="M10" s="37">
        <f>K10-L10</f>
        <v>0.4737900000000001</v>
      </c>
      <c r="N10" s="66">
        <f>SUM(O10:AX10)</f>
        <v>8</v>
      </c>
      <c r="O10" s="78">
        <f t="shared" si="12"/>
        <v>0</v>
      </c>
      <c r="P10" s="33">
        <f t="shared" si="12"/>
        <v>0</v>
      </c>
      <c r="Q10" s="36">
        <f t="shared" si="12"/>
        <v>0</v>
      </c>
      <c r="R10" s="69">
        <f t="shared" si="12"/>
        <v>0</v>
      </c>
      <c r="S10" s="33">
        <f t="shared" si="12"/>
        <v>0</v>
      </c>
      <c r="T10" s="88">
        <f t="shared" si="12"/>
        <v>0</v>
      </c>
      <c r="U10" s="78">
        <f t="shared" si="12"/>
        <v>0</v>
      </c>
      <c r="V10" s="33">
        <f t="shared" si="12"/>
        <v>0</v>
      </c>
      <c r="W10" s="104">
        <f t="shared" si="12"/>
        <v>1.6</v>
      </c>
      <c r="X10" s="71">
        <f t="shared" si="12"/>
        <v>0.4</v>
      </c>
      <c r="Y10" s="42">
        <f t="shared" si="4"/>
        <v>0.4</v>
      </c>
      <c r="Z10" s="91">
        <f t="shared" si="4"/>
        <v>0.4</v>
      </c>
      <c r="AA10" s="80">
        <f t="shared" si="4"/>
        <v>0.4</v>
      </c>
      <c r="AB10" s="42">
        <f t="shared" si="4"/>
        <v>0.4</v>
      </c>
      <c r="AC10" s="46">
        <f t="shared" si="4"/>
        <v>0.4</v>
      </c>
      <c r="AD10" s="71">
        <f t="shared" si="4"/>
        <v>0.4</v>
      </c>
      <c r="AE10" s="42">
        <f t="shared" si="4"/>
        <v>0.4</v>
      </c>
      <c r="AF10" s="94">
        <f t="shared" si="4"/>
        <v>1.6</v>
      </c>
      <c r="AG10" s="83">
        <f t="shared" si="4"/>
        <v>1.6</v>
      </c>
      <c r="AH10" s="33">
        <f t="shared" si="4"/>
        <v>0</v>
      </c>
      <c r="AI10" s="36">
        <f t="shared" si="5"/>
        <v>0</v>
      </c>
      <c r="AJ10" s="69">
        <f t="shared" si="5"/>
        <v>0</v>
      </c>
      <c r="AK10" s="33">
        <f t="shared" si="5"/>
        <v>0</v>
      </c>
      <c r="AL10" s="88">
        <f t="shared" si="5"/>
        <v>0</v>
      </c>
      <c r="AM10" s="78">
        <f t="shared" si="5"/>
        <v>0</v>
      </c>
      <c r="AN10" s="33">
        <f t="shared" si="5"/>
        <v>0</v>
      </c>
      <c r="AO10" s="36">
        <f t="shared" si="5"/>
        <v>0</v>
      </c>
      <c r="AP10" s="69">
        <f t="shared" si="5"/>
        <v>0</v>
      </c>
      <c r="AQ10" s="33">
        <f t="shared" si="5"/>
        <v>0</v>
      </c>
      <c r="AR10" s="88">
        <f t="shared" si="5"/>
        <v>0</v>
      </c>
      <c r="AS10" s="78">
        <f t="shared" si="6"/>
        <v>0</v>
      </c>
      <c r="AT10" s="33">
        <f t="shared" si="6"/>
        <v>0</v>
      </c>
      <c r="AU10" s="36">
        <f t="shared" si="6"/>
        <v>0</v>
      </c>
      <c r="AV10" s="69">
        <f t="shared" si="6"/>
        <v>0</v>
      </c>
      <c r="AW10" s="33">
        <f t="shared" si="6"/>
        <v>0</v>
      </c>
      <c r="AX10" s="36">
        <f t="shared" si="6"/>
        <v>0</v>
      </c>
    </row>
    <row r="11" spans="1:50" ht="17.25" customHeight="1">
      <c r="A11" s="31">
        <f t="shared" si="7"/>
        <v>8</v>
      </c>
      <c r="B11" s="32" t="s">
        <v>117</v>
      </c>
      <c r="C11" s="32" t="s">
        <v>131</v>
      </c>
      <c r="D11" s="32" t="s">
        <v>148</v>
      </c>
      <c r="E11" s="33"/>
      <c r="F11" s="32">
        <v>5</v>
      </c>
      <c r="G11" s="32" t="s">
        <v>180</v>
      </c>
      <c r="H11" s="32"/>
      <c r="I11" s="32">
        <f>VLOOKUP(B11,LIST,4,FALSE)*F11*0.1</f>
        <v>2240</v>
      </c>
      <c r="J11" s="32">
        <f>VLOOKUP(B11,LIST,6,FALSE)</f>
        <v>39</v>
      </c>
      <c r="K11" s="37">
        <f>I11*J11/10000</f>
        <v>8.736</v>
      </c>
      <c r="L11" s="37">
        <f>VLOOKUP(B11,LIST,9,FALSE)*F11/10</f>
        <v>3.4944</v>
      </c>
      <c r="M11" s="37">
        <f>K11-L11</f>
        <v>5.2416</v>
      </c>
      <c r="N11" s="66">
        <f>SUM(O11:AX11)</f>
        <v>63</v>
      </c>
      <c r="O11" s="83">
        <f t="shared" si="12"/>
        <v>6</v>
      </c>
      <c r="P11" s="43">
        <f t="shared" si="12"/>
        <v>6</v>
      </c>
      <c r="Q11" s="53">
        <f t="shared" si="12"/>
        <v>6</v>
      </c>
      <c r="R11" s="73">
        <f t="shared" si="12"/>
        <v>6</v>
      </c>
      <c r="S11" s="43">
        <f t="shared" si="12"/>
        <v>6</v>
      </c>
      <c r="T11" s="94">
        <f t="shared" si="12"/>
        <v>6</v>
      </c>
      <c r="U11" s="78">
        <f t="shared" si="12"/>
        <v>0</v>
      </c>
      <c r="V11" s="33">
        <f t="shared" si="12"/>
        <v>0</v>
      </c>
      <c r="W11" s="36">
        <f t="shared" si="12"/>
        <v>0</v>
      </c>
      <c r="X11" s="69">
        <f t="shared" si="12"/>
        <v>0</v>
      </c>
      <c r="Y11" s="33">
        <f t="shared" si="4"/>
        <v>0</v>
      </c>
      <c r="Z11" s="88">
        <f t="shared" si="4"/>
        <v>0</v>
      </c>
      <c r="AA11" s="78">
        <f t="shared" si="4"/>
        <v>0</v>
      </c>
      <c r="AB11" s="33">
        <f t="shared" si="4"/>
        <v>0</v>
      </c>
      <c r="AC11" s="36">
        <f t="shared" si="4"/>
        <v>0</v>
      </c>
      <c r="AD11" s="69">
        <f t="shared" si="4"/>
        <v>0</v>
      </c>
      <c r="AE11" s="33">
        <f t="shared" si="4"/>
        <v>0</v>
      </c>
      <c r="AF11" s="88">
        <f t="shared" si="4"/>
        <v>0</v>
      </c>
      <c r="AG11" s="78">
        <f t="shared" si="4"/>
        <v>0</v>
      </c>
      <c r="AH11" s="33">
        <f t="shared" si="4"/>
        <v>0</v>
      </c>
      <c r="AI11" s="36">
        <f t="shared" si="5"/>
        <v>0</v>
      </c>
      <c r="AJ11" s="69">
        <f t="shared" si="5"/>
        <v>0</v>
      </c>
      <c r="AK11" s="33">
        <f t="shared" si="5"/>
        <v>0</v>
      </c>
      <c r="AL11" s="88">
        <f t="shared" si="5"/>
        <v>0</v>
      </c>
      <c r="AM11" s="100">
        <f t="shared" si="5"/>
        <v>4</v>
      </c>
      <c r="AN11" s="42">
        <f t="shared" si="5"/>
        <v>0</v>
      </c>
      <c r="AO11" s="46">
        <f t="shared" si="5"/>
        <v>0</v>
      </c>
      <c r="AP11" s="71">
        <f t="shared" si="5"/>
        <v>2.5</v>
      </c>
      <c r="AQ11" s="42">
        <f t="shared" si="5"/>
        <v>0</v>
      </c>
      <c r="AR11" s="91">
        <f t="shared" si="5"/>
        <v>2.5</v>
      </c>
      <c r="AS11" s="80">
        <f t="shared" si="6"/>
        <v>0</v>
      </c>
      <c r="AT11" s="42">
        <f t="shared" si="6"/>
        <v>0</v>
      </c>
      <c r="AU11" s="46">
        <f t="shared" si="6"/>
        <v>0</v>
      </c>
      <c r="AV11" s="73">
        <f t="shared" si="6"/>
        <v>6</v>
      </c>
      <c r="AW11" s="43">
        <f t="shared" si="6"/>
        <v>6</v>
      </c>
      <c r="AX11" s="53">
        <f t="shared" si="6"/>
        <v>6</v>
      </c>
    </row>
    <row r="12" spans="1:50" ht="17.25" customHeight="1">
      <c r="A12" s="31">
        <f t="shared" si="7"/>
        <v>9</v>
      </c>
      <c r="B12" s="32" t="s">
        <v>114</v>
      </c>
      <c r="C12" s="32" t="s">
        <v>135</v>
      </c>
      <c r="D12" s="32" t="s">
        <v>136</v>
      </c>
      <c r="E12" s="33"/>
      <c r="F12" s="32">
        <v>5</v>
      </c>
      <c r="G12" s="32" t="s">
        <v>159</v>
      </c>
      <c r="H12" s="32">
        <v>5</v>
      </c>
      <c r="I12" s="32">
        <f t="shared" si="0"/>
        <v>2605</v>
      </c>
      <c r="J12" s="32">
        <f t="shared" si="1"/>
        <v>98</v>
      </c>
      <c r="K12" s="37">
        <f t="shared" si="10"/>
        <v>25.529</v>
      </c>
      <c r="L12" s="37">
        <f t="shared" si="2"/>
        <v>10.2116</v>
      </c>
      <c r="M12" s="37">
        <f t="shared" si="8"/>
        <v>15.3174</v>
      </c>
      <c r="N12" s="66">
        <f t="shared" si="11"/>
        <v>80</v>
      </c>
      <c r="O12" s="80">
        <f t="shared" si="3"/>
        <v>0</v>
      </c>
      <c r="P12" s="42">
        <f t="shared" si="3"/>
        <v>0</v>
      </c>
      <c r="Q12" s="46">
        <f t="shared" si="3"/>
        <v>0</v>
      </c>
      <c r="R12" s="71">
        <f t="shared" si="3"/>
        <v>0</v>
      </c>
      <c r="S12" s="42">
        <f t="shared" si="3"/>
        <v>0</v>
      </c>
      <c r="T12" s="91">
        <f t="shared" si="3"/>
        <v>0</v>
      </c>
      <c r="U12" s="80">
        <f t="shared" si="3"/>
        <v>5</v>
      </c>
      <c r="V12" s="42">
        <f t="shared" si="3"/>
        <v>0</v>
      </c>
      <c r="W12" s="46">
        <f t="shared" si="3"/>
        <v>3.5</v>
      </c>
      <c r="X12" s="71">
        <f t="shared" si="3"/>
        <v>0</v>
      </c>
      <c r="Y12" s="42">
        <f t="shared" si="4"/>
        <v>3.5</v>
      </c>
      <c r="Z12" s="91">
        <f t="shared" si="4"/>
        <v>0</v>
      </c>
      <c r="AA12" s="80">
        <f t="shared" si="4"/>
        <v>0</v>
      </c>
      <c r="AB12" s="42">
        <f t="shared" si="4"/>
        <v>1.5</v>
      </c>
      <c r="AC12" s="46">
        <f t="shared" si="4"/>
        <v>0</v>
      </c>
      <c r="AD12" s="71">
        <f t="shared" si="4"/>
        <v>0</v>
      </c>
      <c r="AE12" s="43">
        <f t="shared" si="4"/>
        <v>17.5</v>
      </c>
      <c r="AF12" s="94">
        <f t="shared" si="4"/>
        <v>12.5</v>
      </c>
      <c r="AG12" s="78">
        <f t="shared" si="4"/>
        <v>0</v>
      </c>
      <c r="AH12" s="33">
        <f t="shared" si="4"/>
        <v>0</v>
      </c>
      <c r="AI12" s="36">
        <f t="shared" si="5"/>
        <v>0</v>
      </c>
      <c r="AJ12" s="69">
        <f t="shared" si="5"/>
        <v>0</v>
      </c>
      <c r="AK12" s="33">
        <f t="shared" si="5"/>
        <v>0</v>
      </c>
      <c r="AL12" s="108">
        <f t="shared" si="5"/>
        <v>3.5</v>
      </c>
      <c r="AM12" s="100">
        <f t="shared" si="5"/>
        <v>4.5</v>
      </c>
      <c r="AN12" s="44">
        <f t="shared" si="5"/>
        <v>4.5</v>
      </c>
      <c r="AO12" s="49">
        <f t="shared" si="5"/>
        <v>0</v>
      </c>
      <c r="AP12" s="96">
        <f t="shared" si="5"/>
        <v>3</v>
      </c>
      <c r="AQ12" s="44">
        <f t="shared" si="5"/>
        <v>0</v>
      </c>
      <c r="AR12" s="90">
        <f t="shared" si="5"/>
        <v>0</v>
      </c>
      <c r="AS12" s="99">
        <f t="shared" si="6"/>
        <v>17.5</v>
      </c>
      <c r="AT12" s="42">
        <f t="shared" si="6"/>
        <v>0</v>
      </c>
      <c r="AU12" s="46">
        <f t="shared" si="6"/>
        <v>3.5</v>
      </c>
      <c r="AV12" s="71">
        <f t="shared" si="6"/>
        <v>0</v>
      </c>
      <c r="AW12" s="42">
        <f t="shared" si="6"/>
        <v>0</v>
      </c>
      <c r="AX12" s="46">
        <f t="shared" si="6"/>
        <v>0</v>
      </c>
    </row>
    <row r="13" spans="1:50" ht="17.25" customHeight="1">
      <c r="A13" s="31">
        <f t="shared" si="7"/>
        <v>10</v>
      </c>
      <c r="B13" s="32" t="s">
        <v>112</v>
      </c>
      <c r="C13" s="32" t="s">
        <v>137</v>
      </c>
      <c r="D13" s="32" t="s">
        <v>136</v>
      </c>
      <c r="E13" s="33"/>
      <c r="F13" s="32">
        <v>1</v>
      </c>
      <c r="G13" s="32" t="s">
        <v>161</v>
      </c>
      <c r="H13" s="32">
        <v>5</v>
      </c>
      <c r="I13" s="32">
        <f t="shared" si="0"/>
        <v>238</v>
      </c>
      <c r="J13" s="32">
        <f t="shared" si="1"/>
        <v>232</v>
      </c>
      <c r="K13" s="37">
        <f t="shared" si="10"/>
        <v>5.5216</v>
      </c>
      <c r="L13" s="37">
        <f t="shared" si="2"/>
        <v>2.20864</v>
      </c>
      <c r="M13" s="37">
        <f t="shared" si="8"/>
        <v>3.3129600000000003</v>
      </c>
      <c r="N13" s="66">
        <f t="shared" si="11"/>
        <v>100.1</v>
      </c>
      <c r="O13" s="78">
        <f t="shared" si="3"/>
        <v>0</v>
      </c>
      <c r="P13" s="33">
        <f t="shared" si="3"/>
        <v>0</v>
      </c>
      <c r="Q13" s="36">
        <f t="shared" si="3"/>
        <v>0</v>
      </c>
      <c r="R13" s="69">
        <f t="shared" si="3"/>
        <v>0</v>
      </c>
      <c r="S13" s="33">
        <f t="shared" si="3"/>
        <v>0</v>
      </c>
      <c r="T13" s="88">
        <f t="shared" si="3"/>
        <v>0</v>
      </c>
      <c r="U13" s="78">
        <f t="shared" si="3"/>
        <v>0</v>
      </c>
      <c r="V13" s="39">
        <f t="shared" si="3"/>
        <v>0.5</v>
      </c>
      <c r="W13" s="49">
        <f t="shared" si="3"/>
        <v>0.2</v>
      </c>
      <c r="X13" s="96">
        <f t="shared" si="3"/>
        <v>2.8000000000000003</v>
      </c>
      <c r="Y13" s="44">
        <f t="shared" si="4"/>
        <v>0.6000000000000001</v>
      </c>
      <c r="Z13" s="90">
        <f t="shared" si="4"/>
        <v>0.2</v>
      </c>
      <c r="AA13" s="101">
        <f t="shared" si="4"/>
        <v>0.30000000000000004</v>
      </c>
      <c r="AB13" s="41">
        <f t="shared" si="4"/>
        <v>0.5</v>
      </c>
      <c r="AC13" s="46">
        <f t="shared" si="4"/>
        <v>0.7000000000000001</v>
      </c>
      <c r="AD13" s="71">
        <f t="shared" si="4"/>
        <v>4.5</v>
      </c>
      <c r="AE13" s="42">
        <f t="shared" si="4"/>
        <v>2.2</v>
      </c>
      <c r="AF13" s="94">
        <f t="shared" si="4"/>
        <v>7.9</v>
      </c>
      <c r="AG13" s="83">
        <f t="shared" si="4"/>
        <v>5.7</v>
      </c>
      <c r="AH13" s="43">
        <f t="shared" si="4"/>
        <v>8.1</v>
      </c>
      <c r="AI13" s="53">
        <f t="shared" si="5"/>
        <v>8.200000000000001</v>
      </c>
      <c r="AJ13" s="73">
        <f t="shared" si="5"/>
        <v>9.700000000000001</v>
      </c>
      <c r="AK13" s="43">
        <f t="shared" si="5"/>
        <v>8.700000000000001</v>
      </c>
      <c r="AL13" s="94">
        <f t="shared" si="5"/>
        <v>7.5</v>
      </c>
      <c r="AM13" s="83">
        <f t="shared" si="5"/>
        <v>6.1000000000000005</v>
      </c>
      <c r="AN13" s="43">
        <f t="shared" si="5"/>
        <v>4.800000000000001</v>
      </c>
      <c r="AO13" s="53">
        <f t="shared" si="5"/>
        <v>4.1000000000000005</v>
      </c>
      <c r="AP13" s="73">
        <f t="shared" si="5"/>
        <v>3.7</v>
      </c>
      <c r="AQ13" s="43">
        <f t="shared" si="5"/>
        <v>3.7</v>
      </c>
      <c r="AR13" s="94">
        <f t="shared" si="5"/>
        <v>3.8000000000000003</v>
      </c>
      <c r="AS13" s="83">
        <f t="shared" si="6"/>
        <v>2</v>
      </c>
      <c r="AT13" s="45">
        <f t="shared" si="6"/>
        <v>1.6</v>
      </c>
      <c r="AU13" s="110">
        <f t="shared" si="6"/>
        <v>1.5</v>
      </c>
      <c r="AV13" s="109">
        <f t="shared" si="6"/>
        <v>0.5</v>
      </c>
      <c r="AW13" s="33">
        <f t="shared" si="6"/>
        <v>0</v>
      </c>
      <c r="AX13" s="36">
        <f t="shared" si="6"/>
        <v>0</v>
      </c>
    </row>
    <row r="14" spans="1:50" ht="17.25" customHeight="1">
      <c r="A14" s="31">
        <f t="shared" si="7"/>
        <v>11</v>
      </c>
      <c r="B14" s="32" t="s">
        <v>119</v>
      </c>
      <c r="C14" s="32" t="s">
        <v>138</v>
      </c>
      <c r="D14" s="32" t="s">
        <v>136</v>
      </c>
      <c r="E14" s="33"/>
      <c r="F14" s="32">
        <v>2</v>
      </c>
      <c r="G14" s="32" t="s">
        <v>161</v>
      </c>
      <c r="H14" s="32"/>
      <c r="I14" s="32">
        <f>VLOOKUP(B14,LIST,4,FALSE)*F14*0.1</f>
        <v>650</v>
      </c>
      <c r="J14" s="32">
        <f>VLOOKUP(B14,LIST,6,FALSE)</f>
        <v>142</v>
      </c>
      <c r="K14" s="37">
        <f>I14*J14/10000</f>
        <v>9.23</v>
      </c>
      <c r="L14" s="37">
        <f>VLOOKUP(B14,LIST,9,FALSE)*F14/10</f>
        <v>3.692</v>
      </c>
      <c r="M14" s="37">
        <f>K14-L14</f>
        <v>5.538</v>
      </c>
      <c r="N14" s="66">
        <f>SUM(O14:AX14)</f>
        <v>145.00000000000003</v>
      </c>
      <c r="O14" s="78">
        <f aca="true" t="shared" si="13" ref="O14:AX14">VLOOKUP($B14,LIST,COLUMN()-1,FALSE)*$F14*0.1</f>
        <v>0</v>
      </c>
      <c r="P14" s="33">
        <f t="shared" si="13"/>
        <v>0</v>
      </c>
      <c r="Q14" s="36">
        <f t="shared" si="13"/>
        <v>0</v>
      </c>
      <c r="R14" s="69">
        <f t="shared" si="13"/>
        <v>0</v>
      </c>
      <c r="S14" s="33">
        <f t="shared" si="13"/>
        <v>0</v>
      </c>
      <c r="T14" s="88">
        <f t="shared" si="13"/>
        <v>0</v>
      </c>
      <c r="U14" s="78">
        <f t="shared" si="13"/>
        <v>0</v>
      </c>
      <c r="V14" s="33">
        <f t="shared" si="13"/>
        <v>0</v>
      </c>
      <c r="W14" s="36">
        <f t="shared" si="13"/>
        <v>0</v>
      </c>
      <c r="X14" s="97">
        <f t="shared" si="13"/>
        <v>0.8</v>
      </c>
      <c r="Y14" s="44">
        <f t="shared" si="13"/>
        <v>0.8</v>
      </c>
      <c r="Z14" s="90">
        <f t="shared" si="13"/>
        <v>1.6</v>
      </c>
      <c r="AA14" s="101">
        <f t="shared" si="13"/>
        <v>8.8</v>
      </c>
      <c r="AB14" s="41">
        <f t="shared" si="13"/>
        <v>4</v>
      </c>
      <c r="AC14" s="46">
        <f t="shared" si="13"/>
        <v>4.800000000000001</v>
      </c>
      <c r="AD14" s="71">
        <f t="shared" si="13"/>
        <v>3</v>
      </c>
      <c r="AE14" s="43">
        <f t="shared" si="13"/>
        <v>8.4</v>
      </c>
      <c r="AF14" s="94">
        <f t="shared" si="13"/>
        <v>9.200000000000001</v>
      </c>
      <c r="AG14" s="83">
        <f t="shared" si="13"/>
        <v>9.200000000000001</v>
      </c>
      <c r="AH14" s="43">
        <f t="shared" si="13"/>
        <v>9.200000000000001</v>
      </c>
      <c r="AI14" s="53">
        <f t="shared" si="13"/>
        <v>9.200000000000001</v>
      </c>
      <c r="AJ14" s="73">
        <f t="shared" si="13"/>
        <v>9.200000000000001</v>
      </c>
      <c r="AK14" s="43">
        <f t="shared" si="13"/>
        <v>9.200000000000001</v>
      </c>
      <c r="AL14" s="94">
        <f t="shared" si="13"/>
        <v>9.200000000000001</v>
      </c>
      <c r="AM14" s="83">
        <f t="shared" si="13"/>
        <v>9.200000000000001</v>
      </c>
      <c r="AN14" s="43">
        <f t="shared" si="13"/>
        <v>9.200000000000001</v>
      </c>
      <c r="AO14" s="53">
        <f t="shared" si="13"/>
        <v>9.200000000000001</v>
      </c>
      <c r="AP14" s="73">
        <f t="shared" si="13"/>
        <v>8.6</v>
      </c>
      <c r="AQ14" s="43">
        <f t="shared" si="13"/>
        <v>6.6000000000000005</v>
      </c>
      <c r="AR14" s="94">
        <f t="shared" si="13"/>
        <v>5.6000000000000005</v>
      </c>
      <c r="AS14" s="78">
        <f t="shared" si="13"/>
        <v>0</v>
      </c>
      <c r="AT14" s="33">
        <f t="shared" si="13"/>
        <v>0</v>
      </c>
      <c r="AU14" s="36">
        <f t="shared" si="13"/>
        <v>0</v>
      </c>
      <c r="AV14" s="69">
        <f t="shared" si="13"/>
        <v>0</v>
      </c>
      <c r="AW14" s="33">
        <f t="shared" si="13"/>
        <v>0</v>
      </c>
      <c r="AX14" s="36">
        <f t="shared" si="13"/>
        <v>0</v>
      </c>
    </row>
    <row r="15" spans="1:50" ht="17.25" customHeight="1">
      <c r="A15" s="31">
        <f t="shared" si="7"/>
        <v>12</v>
      </c>
      <c r="B15" s="32" t="s">
        <v>113</v>
      </c>
      <c r="C15" s="32" t="s">
        <v>137</v>
      </c>
      <c r="D15" s="32" t="s">
        <v>136</v>
      </c>
      <c r="E15" s="33"/>
      <c r="F15" s="32">
        <v>2</v>
      </c>
      <c r="G15" s="32" t="s">
        <v>161</v>
      </c>
      <c r="H15" s="32"/>
      <c r="I15" s="32">
        <f t="shared" si="0"/>
        <v>536</v>
      </c>
      <c r="J15" s="32">
        <f t="shared" si="1"/>
        <v>271</v>
      </c>
      <c r="K15" s="37">
        <f t="shared" si="10"/>
        <v>14.5256</v>
      </c>
      <c r="L15" s="37">
        <f t="shared" si="2"/>
        <v>5.81024</v>
      </c>
      <c r="M15" s="37">
        <f t="shared" si="8"/>
        <v>8.71536</v>
      </c>
      <c r="N15" s="66">
        <f t="shared" si="11"/>
        <v>107.99999999999999</v>
      </c>
      <c r="O15" s="78">
        <f t="shared" si="3"/>
        <v>0</v>
      </c>
      <c r="P15" s="33">
        <f t="shared" si="3"/>
        <v>0</v>
      </c>
      <c r="Q15" s="36">
        <f t="shared" si="3"/>
        <v>0</v>
      </c>
      <c r="R15" s="69">
        <f t="shared" si="3"/>
        <v>0</v>
      </c>
      <c r="S15" s="33">
        <f t="shared" si="3"/>
        <v>0</v>
      </c>
      <c r="T15" s="92">
        <f t="shared" si="3"/>
        <v>1</v>
      </c>
      <c r="U15" s="101">
        <f t="shared" si="3"/>
        <v>0</v>
      </c>
      <c r="V15" s="44">
        <f t="shared" si="3"/>
        <v>0</v>
      </c>
      <c r="W15" s="49">
        <f t="shared" si="3"/>
        <v>0</v>
      </c>
      <c r="X15" s="96">
        <f t="shared" si="3"/>
        <v>0</v>
      </c>
      <c r="Y15" s="44">
        <f t="shared" si="4"/>
        <v>1.8</v>
      </c>
      <c r="Z15" s="106">
        <f t="shared" si="4"/>
        <v>2</v>
      </c>
      <c r="AA15" s="101">
        <f t="shared" si="4"/>
        <v>0</v>
      </c>
      <c r="AB15" s="41">
        <f t="shared" si="4"/>
        <v>2.8000000000000003</v>
      </c>
      <c r="AC15" s="46">
        <f t="shared" si="4"/>
        <v>6.800000000000001</v>
      </c>
      <c r="AD15" s="73">
        <f t="shared" si="4"/>
        <v>3.2</v>
      </c>
      <c r="AE15" s="43">
        <f t="shared" si="4"/>
        <v>2.4000000000000004</v>
      </c>
      <c r="AF15" s="94">
        <f t="shared" si="4"/>
        <v>6.800000000000001</v>
      </c>
      <c r="AG15" s="83">
        <f t="shared" si="4"/>
        <v>6.800000000000001</v>
      </c>
      <c r="AH15" s="43">
        <f t="shared" si="4"/>
        <v>6.800000000000001</v>
      </c>
      <c r="AI15" s="53">
        <f t="shared" si="5"/>
        <v>6.800000000000001</v>
      </c>
      <c r="AJ15" s="73">
        <f t="shared" si="5"/>
        <v>6.800000000000001</v>
      </c>
      <c r="AK15" s="43">
        <f t="shared" si="5"/>
        <v>6.800000000000001</v>
      </c>
      <c r="AL15" s="94">
        <f t="shared" si="5"/>
        <v>6.800000000000001</v>
      </c>
      <c r="AM15" s="83">
        <f t="shared" si="5"/>
        <v>6.800000000000001</v>
      </c>
      <c r="AN15" s="43">
        <f t="shared" si="5"/>
        <v>6.800000000000001</v>
      </c>
      <c r="AO15" s="53">
        <f t="shared" si="5"/>
        <v>6.800000000000001</v>
      </c>
      <c r="AP15" s="73">
        <f t="shared" si="5"/>
        <v>6.800000000000001</v>
      </c>
      <c r="AQ15" s="43">
        <f t="shared" si="5"/>
        <v>4.4</v>
      </c>
      <c r="AR15" s="108">
        <f t="shared" si="5"/>
        <v>3.2</v>
      </c>
      <c r="AS15" s="107">
        <f t="shared" si="6"/>
        <v>5.6000000000000005</v>
      </c>
      <c r="AT15" s="33">
        <f t="shared" si="6"/>
        <v>0</v>
      </c>
      <c r="AU15" s="36">
        <f t="shared" si="6"/>
        <v>0</v>
      </c>
      <c r="AV15" s="69">
        <f t="shared" si="6"/>
        <v>0</v>
      </c>
      <c r="AW15" s="33">
        <f t="shared" si="6"/>
        <v>0</v>
      </c>
      <c r="AX15" s="36">
        <f t="shared" si="6"/>
        <v>0</v>
      </c>
    </row>
    <row r="16" spans="1:50" ht="17.25" customHeight="1">
      <c r="A16" s="31">
        <f t="shared" si="7"/>
        <v>13</v>
      </c>
      <c r="B16" s="32" t="s">
        <v>120</v>
      </c>
      <c r="C16" s="32" t="s">
        <v>138</v>
      </c>
      <c r="D16" s="32" t="s">
        <v>136</v>
      </c>
      <c r="E16" s="33"/>
      <c r="F16" s="32">
        <v>5</v>
      </c>
      <c r="G16" s="32" t="s">
        <v>160</v>
      </c>
      <c r="H16" s="32">
        <v>5</v>
      </c>
      <c r="I16" s="32">
        <f t="shared" si="0"/>
        <v>890</v>
      </c>
      <c r="J16" s="32">
        <f t="shared" si="1"/>
        <v>160</v>
      </c>
      <c r="K16" s="37">
        <f t="shared" si="10"/>
        <v>14.24</v>
      </c>
      <c r="L16" s="37">
        <f t="shared" si="2"/>
        <v>5.696000000000001</v>
      </c>
      <c r="M16" s="37">
        <f t="shared" si="8"/>
        <v>8.544</v>
      </c>
      <c r="N16" s="66">
        <f t="shared" si="11"/>
        <v>50</v>
      </c>
      <c r="O16" s="78">
        <f t="shared" si="3"/>
        <v>0</v>
      </c>
      <c r="P16" s="33">
        <f t="shared" si="3"/>
        <v>0</v>
      </c>
      <c r="Q16" s="36">
        <f t="shared" si="3"/>
        <v>0</v>
      </c>
      <c r="R16" s="69">
        <f t="shared" si="3"/>
        <v>0</v>
      </c>
      <c r="S16" s="33">
        <f t="shared" si="3"/>
        <v>0</v>
      </c>
      <c r="T16" s="88">
        <f t="shared" si="3"/>
        <v>0</v>
      </c>
      <c r="U16" s="78">
        <f t="shared" si="3"/>
        <v>0</v>
      </c>
      <c r="V16" s="33">
        <f t="shared" si="3"/>
        <v>0</v>
      </c>
      <c r="W16" s="104">
        <f t="shared" si="3"/>
        <v>2</v>
      </c>
      <c r="X16" s="96">
        <f t="shared" si="3"/>
        <v>1</v>
      </c>
      <c r="Y16" s="44">
        <f t="shared" si="4"/>
        <v>1</v>
      </c>
      <c r="Z16" s="90">
        <f t="shared" si="4"/>
        <v>1</v>
      </c>
      <c r="AA16" s="99">
        <f t="shared" si="4"/>
        <v>12</v>
      </c>
      <c r="AB16" s="42">
        <f t="shared" si="4"/>
        <v>3</v>
      </c>
      <c r="AC16" s="46">
        <f t="shared" si="4"/>
        <v>3</v>
      </c>
      <c r="AD16" s="71">
        <f t="shared" si="4"/>
        <v>3</v>
      </c>
      <c r="AE16" s="42">
        <f t="shared" si="4"/>
        <v>3</v>
      </c>
      <c r="AF16" s="91">
        <f t="shared" si="4"/>
        <v>3</v>
      </c>
      <c r="AG16" s="83">
        <f t="shared" si="4"/>
        <v>3</v>
      </c>
      <c r="AH16" s="43">
        <f t="shared" si="4"/>
        <v>3</v>
      </c>
      <c r="AI16" s="53">
        <f t="shared" si="5"/>
        <v>6</v>
      </c>
      <c r="AJ16" s="73">
        <f t="shared" si="5"/>
        <v>6</v>
      </c>
      <c r="AK16" s="33">
        <f t="shared" si="5"/>
        <v>0</v>
      </c>
      <c r="AL16" s="88">
        <f t="shared" si="5"/>
        <v>0</v>
      </c>
      <c r="AM16" s="78">
        <f t="shared" si="5"/>
        <v>0</v>
      </c>
      <c r="AN16" s="33">
        <f t="shared" si="5"/>
        <v>0</v>
      </c>
      <c r="AO16" s="36">
        <f t="shared" si="5"/>
        <v>0</v>
      </c>
      <c r="AP16" s="69">
        <f t="shared" si="5"/>
        <v>0</v>
      </c>
      <c r="AQ16" s="33">
        <f t="shared" si="5"/>
        <v>0</v>
      </c>
      <c r="AR16" s="88">
        <f t="shared" si="5"/>
        <v>0</v>
      </c>
      <c r="AS16" s="78">
        <f t="shared" si="6"/>
        <v>0</v>
      </c>
      <c r="AT16" s="33">
        <f t="shared" si="6"/>
        <v>0</v>
      </c>
      <c r="AU16" s="36">
        <f t="shared" si="6"/>
        <v>0</v>
      </c>
      <c r="AV16" s="69">
        <f t="shared" si="6"/>
        <v>0</v>
      </c>
      <c r="AW16" s="33">
        <f t="shared" si="6"/>
        <v>0</v>
      </c>
      <c r="AX16" s="36">
        <f t="shared" si="6"/>
        <v>0</v>
      </c>
    </row>
    <row r="17" spans="1:50" ht="17.25" customHeight="1">
      <c r="A17" s="31">
        <f t="shared" si="7"/>
        <v>14</v>
      </c>
      <c r="B17" s="32" t="s">
        <v>121</v>
      </c>
      <c r="C17" s="32" t="s">
        <v>139</v>
      </c>
      <c r="D17" s="32" t="s">
        <v>136</v>
      </c>
      <c r="E17" s="33"/>
      <c r="F17" s="32">
        <v>2</v>
      </c>
      <c r="G17" s="32" t="s">
        <v>162</v>
      </c>
      <c r="H17" s="32">
        <v>5</v>
      </c>
      <c r="I17" s="32">
        <f t="shared" si="0"/>
        <v>159.60000000000002</v>
      </c>
      <c r="J17" s="32">
        <f t="shared" si="1"/>
        <v>452</v>
      </c>
      <c r="K17" s="37">
        <f t="shared" si="10"/>
        <v>7.213920000000001</v>
      </c>
      <c r="L17" s="37">
        <f t="shared" si="2"/>
        <v>2.885568</v>
      </c>
      <c r="M17" s="37">
        <f t="shared" si="8"/>
        <v>4.328352000000001</v>
      </c>
      <c r="N17" s="66">
        <f t="shared" si="11"/>
        <v>20</v>
      </c>
      <c r="O17" s="78">
        <f aca="true" t="shared" si="14" ref="O17:X26">VLOOKUP($B17,LIST,COLUMN()-1,FALSE)*$F17*0.1</f>
        <v>0</v>
      </c>
      <c r="P17" s="33">
        <f t="shared" si="14"/>
        <v>0</v>
      </c>
      <c r="Q17" s="36">
        <f t="shared" si="14"/>
        <v>0</v>
      </c>
      <c r="R17" s="69">
        <f t="shared" si="14"/>
        <v>0</v>
      </c>
      <c r="S17" s="33">
        <f t="shared" si="14"/>
        <v>0</v>
      </c>
      <c r="T17" s="88">
        <f t="shared" si="14"/>
        <v>0</v>
      </c>
      <c r="U17" s="78">
        <f t="shared" si="14"/>
        <v>0</v>
      </c>
      <c r="V17" s="33">
        <f t="shared" si="14"/>
        <v>0</v>
      </c>
      <c r="W17" s="36">
        <f t="shared" si="14"/>
        <v>0</v>
      </c>
      <c r="X17" s="69">
        <f t="shared" si="14"/>
        <v>0</v>
      </c>
      <c r="Y17" s="33">
        <f aca="true" t="shared" si="15" ref="Y17:AH26">VLOOKUP($B17,LIST,COLUMN()-1,FALSE)*$F17*0.1</f>
        <v>0</v>
      </c>
      <c r="Z17" s="92">
        <f t="shared" si="15"/>
        <v>0.8</v>
      </c>
      <c r="AA17" s="80">
        <f t="shared" si="15"/>
        <v>1.2000000000000002</v>
      </c>
      <c r="AB17" s="42">
        <f t="shared" si="15"/>
        <v>1.2000000000000002</v>
      </c>
      <c r="AC17" s="46">
        <f t="shared" si="15"/>
        <v>1.2000000000000002</v>
      </c>
      <c r="AD17" s="71">
        <f t="shared" si="15"/>
        <v>1.2000000000000002</v>
      </c>
      <c r="AE17" s="42">
        <f t="shared" si="15"/>
        <v>1.2000000000000002</v>
      </c>
      <c r="AF17" s="91">
        <f t="shared" si="15"/>
        <v>1.2000000000000002</v>
      </c>
      <c r="AG17" s="80">
        <f t="shared" si="15"/>
        <v>1.2000000000000002</v>
      </c>
      <c r="AH17" s="42">
        <f t="shared" si="15"/>
        <v>1.2000000000000002</v>
      </c>
      <c r="AI17" s="53">
        <f aca="true" t="shared" si="16" ref="AI17:AR26">VLOOKUP($B17,LIST,COLUMN()-1,FALSE)*$F17*0.1</f>
        <v>2.4000000000000004</v>
      </c>
      <c r="AJ17" s="73">
        <f t="shared" si="16"/>
        <v>2.4000000000000004</v>
      </c>
      <c r="AK17" s="43">
        <f t="shared" si="16"/>
        <v>2.4000000000000004</v>
      </c>
      <c r="AL17" s="94">
        <f t="shared" si="16"/>
        <v>2.4000000000000004</v>
      </c>
      <c r="AM17" s="78">
        <f t="shared" si="16"/>
        <v>0</v>
      </c>
      <c r="AN17" s="33">
        <f t="shared" si="16"/>
        <v>0</v>
      </c>
      <c r="AO17" s="36">
        <f t="shared" si="16"/>
        <v>0</v>
      </c>
      <c r="AP17" s="69">
        <f t="shared" si="16"/>
        <v>0</v>
      </c>
      <c r="AQ17" s="33">
        <f t="shared" si="16"/>
        <v>0</v>
      </c>
      <c r="AR17" s="88">
        <f t="shared" si="16"/>
        <v>0</v>
      </c>
      <c r="AS17" s="78">
        <f aca="true" t="shared" si="17" ref="AS17:AX26">VLOOKUP($B17,LIST,COLUMN()-1,FALSE)*$F17*0.1</f>
        <v>0</v>
      </c>
      <c r="AT17" s="33">
        <f t="shared" si="17"/>
        <v>0</v>
      </c>
      <c r="AU17" s="36">
        <f t="shared" si="17"/>
        <v>0</v>
      </c>
      <c r="AV17" s="69">
        <f t="shared" si="17"/>
        <v>0</v>
      </c>
      <c r="AW17" s="33">
        <f t="shared" si="17"/>
        <v>0</v>
      </c>
      <c r="AX17" s="36">
        <f t="shared" si="17"/>
        <v>0</v>
      </c>
    </row>
    <row r="18" spans="1:50" ht="17.25" customHeight="1">
      <c r="A18" s="31">
        <f t="shared" si="7"/>
        <v>15</v>
      </c>
      <c r="B18" s="32" t="s">
        <v>23</v>
      </c>
      <c r="C18" s="32" t="s">
        <v>139</v>
      </c>
      <c r="D18" s="32" t="s">
        <v>136</v>
      </c>
      <c r="E18" s="33"/>
      <c r="F18" s="32">
        <v>3</v>
      </c>
      <c r="G18" s="32" t="s">
        <v>162</v>
      </c>
      <c r="H18" s="32"/>
      <c r="I18" s="32">
        <f t="shared" si="0"/>
        <v>175.8</v>
      </c>
      <c r="J18" s="32">
        <f t="shared" si="1"/>
        <v>804</v>
      </c>
      <c r="K18" s="37">
        <f t="shared" si="10"/>
        <v>14.13432</v>
      </c>
      <c r="L18" s="37">
        <f t="shared" si="2"/>
        <v>5.653728000000001</v>
      </c>
      <c r="M18" s="37">
        <f t="shared" si="8"/>
        <v>8.480592</v>
      </c>
      <c r="N18" s="66">
        <f t="shared" si="11"/>
        <v>30.000000000000007</v>
      </c>
      <c r="O18" s="78">
        <f t="shared" si="14"/>
        <v>0</v>
      </c>
      <c r="P18" s="33">
        <f t="shared" si="14"/>
        <v>0</v>
      </c>
      <c r="Q18" s="36">
        <f t="shared" si="14"/>
        <v>0</v>
      </c>
      <c r="R18" s="69">
        <f t="shared" si="14"/>
        <v>0</v>
      </c>
      <c r="S18" s="33">
        <f t="shared" si="14"/>
        <v>0</v>
      </c>
      <c r="T18" s="88">
        <f t="shared" si="14"/>
        <v>0</v>
      </c>
      <c r="U18" s="78">
        <f t="shared" si="14"/>
        <v>0</v>
      </c>
      <c r="V18" s="33">
        <f t="shared" si="14"/>
        <v>0</v>
      </c>
      <c r="W18" s="36">
        <f t="shared" si="14"/>
        <v>0</v>
      </c>
      <c r="X18" s="69">
        <f t="shared" si="14"/>
        <v>0</v>
      </c>
      <c r="Y18" s="33">
        <f t="shared" si="15"/>
        <v>0</v>
      </c>
      <c r="Z18" s="88">
        <f t="shared" si="15"/>
        <v>0</v>
      </c>
      <c r="AA18" s="100">
        <f t="shared" si="15"/>
        <v>1.2000000000000002</v>
      </c>
      <c r="AB18" s="42">
        <f t="shared" si="15"/>
        <v>1.8</v>
      </c>
      <c r="AC18" s="46">
        <f t="shared" si="15"/>
        <v>1.8</v>
      </c>
      <c r="AD18" s="71">
        <f t="shared" si="15"/>
        <v>1.8</v>
      </c>
      <c r="AE18" s="42">
        <f t="shared" si="15"/>
        <v>1.8</v>
      </c>
      <c r="AF18" s="91">
        <f t="shared" si="15"/>
        <v>1.8</v>
      </c>
      <c r="AG18" s="80">
        <f t="shared" si="15"/>
        <v>1.8</v>
      </c>
      <c r="AH18" s="42">
        <f t="shared" si="15"/>
        <v>1.8</v>
      </c>
      <c r="AI18" s="46">
        <f t="shared" si="16"/>
        <v>1.8</v>
      </c>
      <c r="AJ18" s="73">
        <f t="shared" si="16"/>
        <v>1.8</v>
      </c>
      <c r="AK18" s="43">
        <f t="shared" si="16"/>
        <v>1.8</v>
      </c>
      <c r="AL18" s="94">
        <f t="shared" si="16"/>
        <v>1.8</v>
      </c>
      <c r="AM18" s="83">
        <f t="shared" si="16"/>
        <v>1.8</v>
      </c>
      <c r="AN18" s="43">
        <f t="shared" si="16"/>
        <v>3.6</v>
      </c>
      <c r="AO18" s="53">
        <f t="shared" si="16"/>
        <v>3.6</v>
      </c>
      <c r="AP18" s="69">
        <f t="shared" si="16"/>
        <v>0</v>
      </c>
      <c r="AQ18" s="33">
        <f t="shared" si="16"/>
        <v>0</v>
      </c>
      <c r="AR18" s="88">
        <f t="shared" si="16"/>
        <v>0</v>
      </c>
      <c r="AS18" s="78">
        <f t="shared" si="17"/>
        <v>0</v>
      </c>
      <c r="AT18" s="33">
        <f t="shared" si="17"/>
        <v>0</v>
      </c>
      <c r="AU18" s="36">
        <f t="shared" si="17"/>
        <v>0</v>
      </c>
      <c r="AV18" s="69">
        <f t="shared" si="17"/>
        <v>0</v>
      </c>
      <c r="AW18" s="33">
        <f t="shared" si="17"/>
        <v>0</v>
      </c>
      <c r="AX18" s="36">
        <f t="shared" si="17"/>
        <v>0</v>
      </c>
    </row>
    <row r="19" spans="1:50" ht="17.25" customHeight="1">
      <c r="A19" s="31">
        <f t="shared" si="7"/>
        <v>16</v>
      </c>
      <c r="B19" s="32" t="s">
        <v>126</v>
      </c>
      <c r="C19" s="32" t="s">
        <v>131</v>
      </c>
      <c r="D19" s="32" t="s">
        <v>136</v>
      </c>
      <c r="E19" s="33"/>
      <c r="F19" s="32">
        <v>1</v>
      </c>
      <c r="G19" s="32" t="s">
        <v>162</v>
      </c>
      <c r="H19" s="32"/>
      <c r="I19" s="32">
        <f>VLOOKUP(B19,LIST,4,FALSE)*F19*0.1</f>
        <v>123</v>
      </c>
      <c r="J19" s="32">
        <f>VLOOKUP(B19,LIST,6,FALSE)</f>
        <v>243</v>
      </c>
      <c r="K19" s="37">
        <f>I19*J19/10000</f>
        <v>2.9889</v>
      </c>
      <c r="L19" s="37">
        <f>VLOOKUP(B19,LIST,9,FALSE)*F19/10</f>
        <v>1.19556</v>
      </c>
      <c r="M19" s="37">
        <f>K19-L19</f>
        <v>1.7933400000000002</v>
      </c>
      <c r="N19" s="66">
        <f>SUM(O19:AX19)</f>
        <v>8.8</v>
      </c>
      <c r="O19" s="78">
        <f aca="true" t="shared" si="18" ref="O19:X23">VLOOKUP($B19,LIST,COLUMN()-1,FALSE)*$F19*0.1</f>
        <v>0</v>
      </c>
      <c r="P19" s="33">
        <f t="shared" si="18"/>
        <v>0</v>
      </c>
      <c r="Q19" s="36">
        <f t="shared" si="18"/>
        <v>0</v>
      </c>
      <c r="R19" s="69">
        <f t="shared" si="18"/>
        <v>0</v>
      </c>
      <c r="S19" s="33">
        <f t="shared" si="18"/>
        <v>0</v>
      </c>
      <c r="T19" s="88">
        <f t="shared" si="18"/>
        <v>0</v>
      </c>
      <c r="U19" s="78">
        <f t="shared" si="18"/>
        <v>0</v>
      </c>
      <c r="V19" s="33">
        <f t="shared" si="18"/>
        <v>0</v>
      </c>
      <c r="W19" s="36">
        <f t="shared" si="18"/>
        <v>0</v>
      </c>
      <c r="X19" s="69">
        <f t="shared" si="18"/>
        <v>0</v>
      </c>
      <c r="Y19" s="33">
        <f t="shared" si="15"/>
        <v>0</v>
      </c>
      <c r="Z19" s="88">
        <f t="shared" si="15"/>
        <v>0</v>
      </c>
      <c r="AA19" s="78">
        <f t="shared" si="15"/>
        <v>0</v>
      </c>
      <c r="AB19" s="33">
        <f t="shared" si="15"/>
        <v>0</v>
      </c>
      <c r="AC19" s="36">
        <f t="shared" si="15"/>
        <v>0</v>
      </c>
      <c r="AD19" s="69">
        <f t="shared" si="15"/>
        <v>0</v>
      </c>
      <c r="AE19" s="33">
        <f t="shared" si="15"/>
        <v>0</v>
      </c>
      <c r="AF19" s="88">
        <f t="shared" si="15"/>
        <v>0</v>
      </c>
      <c r="AG19" s="78">
        <f t="shared" si="15"/>
        <v>0</v>
      </c>
      <c r="AH19" s="33">
        <f t="shared" si="15"/>
        <v>0</v>
      </c>
      <c r="AI19" s="36">
        <f t="shared" si="16"/>
        <v>0</v>
      </c>
      <c r="AJ19" s="69">
        <f t="shared" si="16"/>
        <v>0</v>
      </c>
      <c r="AK19" s="33">
        <f t="shared" si="16"/>
        <v>0</v>
      </c>
      <c r="AL19" s="88">
        <f t="shared" si="16"/>
        <v>0</v>
      </c>
      <c r="AM19" s="78">
        <f t="shared" si="16"/>
        <v>0</v>
      </c>
      <c r="AN19" s="33">
        <f t="shared" si="16"/>
        <v>0</v>
      </c>
      <c r="AO19" s="36">
        <f t="shared" si="16"/>
        <v>0</v>
      </c>
      <c r="AP19" s="97">
        <f t="shared" si="16"/>
        <v>0.8</v>
      </c>
      <c r="AQ19" s="42">
        <f t="shared" si="16"/>
        <v>0.8</v>
      </c>
      <c r="AR19" s="91">
        <f t="shared" si="16"/>
        <v>0.8</v>
      </c>
      <c r="AS19" s="80">
        <f t="shared" si="17"/>
        <v>0.8</v>
      </c>
      <c r="AT19" s="42">
        <f t="shared" si="17"/>
        <v>0.8</v>
      </c>
      <c r="AU19" s="46">
        <f t="shared" si="17"/>
        <v>0.8</v>
      </c>
      <c r="AV19" s="73">
        <f t="shared" si="17"/>
        <v>1.4000000000000001</v>
      </c>
      <c r="AW19" s="43">
        <f t="shared" si="17"/>
        <v>1.4000000000000001</v>
      </c>
      <c r="AX19" s="53">
        <f t="shared" si="17"/>
        <v>1.2000000000000002</v>
      </c>
    </row>
    <row r="20" spans="1:50" ht="17.25" customHeight="1">
      <c r="A20" s="31">
        <f t="shared" si="7"/>
        <v>17</v>
      </c>
      <c r="B20" s="32" t="s">
        <v>24</v>
      </c>
      <c r="C20" s="32" t="s">
        <v>131</v>
      </c>
      <c r="D20" s="32" t="s">
        <v>136</v>
      </c>
      <c r="E20" s="33"/>
      <c r="F20" s="32">
        <v>1</v>
      </c>
      <c r="G20" s="32" t="s">
        <v>162</v>
      </c>
      <c r="H20" s="32"/>
      <c r="I20" s="32">
        <f>VLOOKUP(B20,LIST,4,FALSE)*F20*0.1</f>
        <v>123</v>
      </c>
      <c r="J20" s="32">
        <f>VLOOKUP(B20,LIST,6,FALSE)</f>
        <v>243</v>
      </c>
      <c r="K20" s="37">
        <f>I20*J20/10000</f>
        <v>2.9889</v>
      </c>
      <c r="L20" s="37">
        <f>VLOOKUP(B20,LIST,9,FALSE)*F20/10</f>
        <v>1.19556</v>
      </c>
      <c r="M20" s="37">
        <f>K20-L20</f>
        <v>1.7933400000000002</v>
      </c>
      <c r="N20" s="66">
        <f>SUM(O20:AX20)</f>
        <v>8.8</v>
      </c>
      <c r="O20" s="78">
        <f t="shared" si="18"/>
        <v>0</v>
      </c>
      <c r="P20" s="33">
        <f t="shared" si="18"/>
        <v>0</v>
      </c>
      <c r="Q20" s="36">
        <f t="shared" si="18"/>
        <v>0</v>
      </c>
      <c r="R20" s="69">
        <f t="shared" si="18"/>
        <v>0</v>
      </c>
      <c r="S20" s="33">
        <f t="shared" si="18"/>
        <v>0</v>
      </c>
      <c r="T20" s="88">
        <f t="shared" si="18"/>
        <v>0</v>
      </c>
      <c r="U20" s="78">
        <f t="shared" si="18"/>
        <v>0</v>
      </c>
      <c r="V20" s="33">
        <f t="shared" si="18"/>
        <v>0</v>
      </c>
      <c r="W20" s="36">
        <f t="shared" si="18"/>
        <v>0</v>
      </c>
      <c r="X20" s="69">
        <f t="shared" si="18"/>
        <v>0</v>
      </c>
      <c r="Y20" s="33">
        <f t="shared" si="15"/>
        <v>0</v>
      </c>
      <c r="Z20" s="88">
        <f t="shared" si="15"/>
        <v>0</v>
      </c>
      <c r="AA20" s="78">
        <f t="shared" si="15"/>
        <v>0</v>
      </c>
      <c r="AB20" s="33">
        <f t="shared" si="15"/>
        <v>0</v>
      </c>
      <c r="AC20" s="36">
        <f t="shared" si="15"/>
        <v>0</v>
      </c>
      <c r="AD20" s="69">
        <f t="shared" si="15"/>
        <v>0</v>
      </c>
      <c r="AE20" s="33">
        <f t="shared" si="15"/>
        <v>0</v>
      </c>
      <c r="AF20" s="88">
        <f t="shared" si="15"/>
        <v>0</v>
      </c>
      <c r="AG20" s="78">
        <f t="shared" si="15"/>
        <v>0</v>
      </c>
      <c r="AH20" s="33">
        <f t="shared" si="15"/>
        <v>0</v>
      </c>
      <c r="AI20" s="36">
        <f t="shared" si="16"/>
        <v>0</v>
      </c>
      <c r="AJ20" s="69">
        <f t="shared" si="16"/>
        <v>0</v>
      </c>
      <c r="AK20" s="33">
        <f t="shared" si="16"/>
        <v>0</v>
      </c>
      <c r="AL20" s="88">
        <f t="shared" si="16"/>
        <v>0</v>
      </c>
      <c r="AM20" s="78">
        <f t="shared" si="16"/>
        <v>0</v>
      </c>
      <c r="AN20" s="33">
        <f t="shared" si="16"/>
        <v>0</v>
      </c>
      <c r="AO20" s="36">
        <f t="shared" si="16"/>
        <v>0</v>
      </c>
      <c r="AP20" s="97">
        <f t="shared" si="16"/>
        <v>0.8</v>
      </c>
      <c r="AQ20" s="42">
        <f t="shared" si="16"/>
        <v>0.8</v>
      </c>
      <c r="AR20" s="91">
        <f t="shared" si="16"/>
        <v>0.8</v>
      </c>
      <c r="AS20" s="80">
        <f t="shared" si="17"/>
        <v>0.8</v>
      </c>
      <c r="AT20" s="42">
        <f t="shared" si="17"/>
        <v>0.8</v>
      </c>
      <c r="AU20" s="46">
        <f t="shared" si="17"/>
        <v>0.8</v>
      </c>
      <c r="AV20" s="73">
        <f t="shared" si="17"/>
        <v>1.4000000000000001</v>
      </c>
      <c r="AW20" s="43">
        <f t="shared" si="17"/>
        <v>1.4000000000000001</v>
      </c>
      <c r="AX20" s="53">
        <f t="shared" si="17"/>
        <v>1.2000000000000002</v>
      </c>
    </row>
    <row r="21" spans="1:50" ht="17.25" customHeight="1">
      <c r="A21" s="31">
        <f t="shared" si="7"/>
        <v>18</v>
      </c>
      <c r="B21" s="32" t="s">
        <v>118</v>
      </c>
      <c r="C21" s="32" t="s">
        <v>131</v>
      </c>
      <c r="D21" s="32" t="s">
        <v>143</v>
      </c>
      <c r="E21" s="33"/>
      <c r="F21" s="32">
        <v>1</v>
      </c>
      <c r="G21" s="32" t="s">
        <v>162</v>
      </c>
      <c r="H21" s="32"/>
      <c r="I21" s="32">
        <f>VLOOKUP(B21,LIST,4,FALSE)*F21*0.1</f>
        <v>456</v>
      </c>
      <c r="J21" s="32">
        <f>VLOOKUP(B21,LIST,6,FALSE)</f>
        <v>27</v>
      </c>
      <c r="K21" s="37">
        <f>I21*J21/10000</f>
        <v>1.2312</v>
      </c>
      <c r="L21" s="37">
        <f>VLOOKUP(B21,LIST,9,FALSE)*F21/10</f>
        <v>0.49248000000000003</v>
      </c>
      <c r="M21" s="37">
        <f>K21-L21</f>
        <v>0.73872</v>
      </c>
      <c r="N21" s="66">
        <f>SUM(O21:AX21)</f>
        <v>10.5</v>
      </c>
      <c r="O21" s="78">
        <f t="shared" si="18"/>
        <v>0</v>
      </c>
      <c r="P21" s="33">
        <f t="shared" si="18"/>
        <v>0</v>
      </c>
      <c r="Q21" s="36">
        <f t="shared" si="18"/>
        <v>0</v>
      </c>
      <c r="R21" s="69">
        <f t="shared" si="18"/>
        <v>0</v>
      </c>
      <c r="S21" s="33">
        <f t="shared" si="18"/>
        <v>0</v>
      </c>
      <c r="T21" s="88">
        <f t="shared" si="18"/>
        <v>0</v>
      </c>
      <c r="U21" s="78">
        <f t="shared" si="18"/>
        <v>0</v>
      </c>
      <c r="V21" s="33">
        <f t="shared" si="18"/>
        <v>0</v>
      </c>
      <c r="W21" s="36">
        <f t="shared" si="18"/>
        <v>0</v>
      </c>
      <c r="X21" s="69">
        <f t="shared" si="18"/>
        <v>0</v>
      </c>
      <c r="Y21" s="33">
        <f t="shared" si="15"/>
        <v>0</v>
      </c>
      <c r="Z21" s="88">
        <f t="shared" si="15"/>
        <v>0</v>
      </c>
      <c r="AA21" s="78">
        <f t="shared" si="15"/>
        <v>0</v>
      </c>
      <c r="AB21" s="33">
        <f t="shared" si="15"/>
        <v>0</v>
      </c>
      <c r="AC21" s="36">
        <f t="shared" si="15"/>
        <v>0</v>
      </c>
      <c r="AD21" s="69">
        <f t="shared" si="15"/>
        <v>0</v>
      </c>
      <c r="AE21" s="33">
        <f t="shared" si="15"/>
        <v>0</v>
      </c>
      <c r="AF21" s="88">
        <f t="shared" si="15"/>
        <v>0</v>
      </c>
      <c r="AG21" s="78">
        <f t="shared" si="15"/>
        <v>0</v>
      </c>
      <c r="AH21" s="33">
        <f t="shared" si="15"/>
        <v>0</v>
      </c>
      <c r="AI21" s="36">
        <f t="shared" si="16"/>
        <v>0</v>
      </c>
      <c r="AJ21" s="97">
        <f t="shared" si="16"/>
        <v>0.8</v>
      </c>
      <c r="AK21" s="44">
        <f t="shared" si="16"/>
        <v>0.2</v>
      </c>
      <c r="AL21" s="90">
        <f t="shared" si="16"/>
        <v>0.30000000000000004</v>
      </c>
      <c r="AM21" s="101">
        <f t="shared" si="16"/>
        <v>0.30000000000000004</v>
      </c>
      <c r="AN21" s="41">
        <f t="shared" si="16"/>
        <v>2.4000000000000004</v>
      </c>
      <c r="AO21" s="46">
        <f t="shared" si="16"/>
        <v>0.5</v>
      </c>
      <c r="AP21" s="71">
        <f t="shared" si="16"/>
        <v>0.5</v>
      </c>
      <c r="AQ21" s="42">
        <f t="shared" si="16"/>
        <v>0.5</v>
      </c>
      <c r="AR21" s="94">
        <f t="shared" si="16"/>
        <v>1</v>
      </c>
      <c r="AS21" s="83">
        <f t="shared" si="17"/>
        <v>1</v>
      </c>
      <c r="AT21" s="43">
        <f t="shared" si="17"/>
        <v>1</v>
      </c>
      <c r="AU21" s="53">
        <f t="shared" si="17"/>
        <v>1</v>
      </c>
      <c r="AV21" s="73">
        <f t="shared" si="17"/>
        <v>1</v>
      </c>
      <c r="AW21" s="33">
        <f t="shared" si="17"/>
        <v>0</v>
      </c>
      <c r="AX21" s="36">
        <f t="shared" si="17"/>
        <v>0</v>
      </c>
    </row>
    <row r="22" spans="1:50" ht="17.25" customHeight="1">
      <c r="A22" s="31">
        <f t="shared" si="7"/>
        <v>19</v>
      </c>
      <c r="B22" s="32" t="s">
        <v>67</v>
      </c>
      <c r="C22" s="32" t="s">
        <v>133</v>
      </c>
      <c r="D22" s="32" t="s">
        <v>146</v>
      </c>
      <c r="E22" s="33"/>
      <c r="F22" s="32">
        <v>1</v>
      </c>
      <c r="G22" s="32" t="s">
        <v>162</v>
      </c>
      <c r="H22" s="32"/>
      <c r="I22" s="32">
        <f>VLOOKUP(B22,LIST,4,FALSE)*F22*0.1</f>
        <v>235</v>
      </c>
      <c r="J22" s="32">
        <f>VLOOKUP(B22,LIST,6,FALSE)</f>
        <v>86</v>
      </c>
      <c r="K22" s="37">
        <f>I22*J22/10000</f>
        <v>2.021</v>
      </c>
      <c r="L22" s="37">
        <f>VLOOKUP(B22,LIST,9,FALSE)*F22/10</f>
        <v>0.8084000000000001</v>
      </c>
      <c r="M22" s="37">
        <f>K22-L22</f>
        <v>1.2125999999999997</v>
      </c>
      <c r="N22" s="66">
        <f>SUM(O22:AX22)</f>
        <v>16.200000000000003</v>
      </c>
      <c r="O22" s="78">
        <f t="shared" si="18"/>
        <v>0</v>
      </c>
      <c r="P22" s="33">
        <f t="shared" si="18"/>
        <v>0</v>
      </c>
      <c r="Q22" s="36">
        <f t="shared" si="18"/>
        <v>0</v>
      </c>
      <c r="R22" s="69">
        <f t="shared" si="18"/>
        <v>0</v>
      </c>
      <c r="S22" s="33">
        <f t="shared" si="18"/>
        <v>0</v>
      </c>
      <c r="T22" s="88">
        <f t="shared" si="18"/>
        <v>0</v>
      </c>
      <c r="U22" s="78">
        <f t="shared" si="18"/>
        <v>0</v>
      </c>
      <c r="V22" s="33">
        <f t="shared" si="18"/>
        <v>0</v>
      </c>
      <c r="W22" s="36">
        <f t="shared" si="18"/>
        <v>0</v>
      </c>
      <c r="X22" s="69">
        <f t="shared" si="18"/>
        <v>0</v>
      </c>
      <c r="Y22" s="33">
        <f t="shared" si="15"/>
        <v>0</v>
      </c>
      <c r="Z22" s="88">
        <f t="shared" si="15"/>
        <v>0</v>
      </c>
      <c r="AA22" s="78">
        <f t="shared" si="15"/>
        <v>0</v>
      </c>
      <c r="AB22" s="33">
        <f t="shared" si="15"/>
        <v>0</v>
      </c>
      <c r="AC22" s="36">
        <f t="shared" si="15"/>
        <v>0</v>
      </c>
      <c r="AD22" s="69">
        <f t="shared" si="15"/>
        <v>0</v>
      </c>
      <c r="AE22" s="33">
        <f t="shared" si="15"/>
        <v>0</v>
      </c>
      <c r="AF22" s="88">
        <f t="shared" si="15"/>
        <v>0</v>
      </c>
      <c r="AG22" s="78">
        <f t="shared" si="15"/>
        <v>0</v>
      </c>
      <c r="AH22" s="33">
        <f t="shared" si="15"/>
        <v>0</v>
      </c>
      <c r="AI22" s="36">
        <f t="shared" si="16"/>
        <v>0</v>
      </c>
      <c r="AJ22" s="69">
        <f t="shared" si="16"/>
        <v>0</v>
      </c>
      <c r="AK22" s="39">
        <f t="shared" si="16"/>
        <v>0.8</v>
      </c>
      <c r="AL22" s="90">
        <f t="shared" si="16"/>
        <v>0.6000000000000001</v>
      </c>
      <c r="AM22" s="101">
        <f t="shared" si="16"/>
        <v>0.6000000000000001</v>
      </c>
      <c r="AN22" s="41">
        <f t="shared" si="16"/>
        <v>2.4000000000000004</v>
      </c>
      <c r="AO22" s="46">
        <f t="shared" si="16"/>
        <v>1</v>
      </c>
      <c r="AP22" s="71">
        <f t="shared" si="16"/>
        <v>1</v>
      </c>
      <c r="AQ22" s="42">
        <f t="shared" si="16"/>
        <v>1</v>
      </c>
      <c r="AR22" s="91">
        <f t="shared" si="16"/>
        <v>0.8</v>
      </c>
      <c r="AS22" s="80">
        <f t="shared" si="17"/>
        <v>0.8</v>
      </c>
      <c r="AT22" s="43">
        <f t="shared" si="17"/>
        <v>2.4000000000000004</v>
      </c>
      <c r="AU22" s="53">
        <f t="shared" si="17"/>
        <v>2.4000000000000004</v>
      </c>
      <c r="AV22" s="73">
        <f t="shared" si="17"/>
        <v>2.4000000000000004</v>
      </c>
      <c r="AW22" s="33">
        <f t="shared" si="17"/>
        <v>0</v>
      </c>
      <c r="AX22" s="36">
        <f t="shared" si="17"/>
        <v>0</v>
      </c>
    </row>
    <row r="23" spans="1:50" ht="17.25" customHeight="1">
      <c r="A23" s="31">
        <f t="shared" si="7"/>
        <v>20</v>
      </c>
      <c r="B23" s="32" t="s">
        <v>128</v>
      </c>
      <c r="C23" s="32" t="s">
        <v>141</v>
      </c>
      <c r="D23" s="32" t="s">
        <v>142</v>
      </c>
      <c r="E23" s="33"/>
      <c r="F23" s="32">
        <v>5</v>
      </c>
      <c r="G23" s="32" t="s">
        <v>163</v>
      </c>
      <c r="H23" s="32">
        <v>5</v>
      </c>
      <c r="I23" s="32">
        <f>VLOOKUP(B23,LIST,4,FALSE)*F23*0.1</f>
        <v>437</v>
      </c>
      <c r="J23" s="32">
        <f>VLOOKUP(B23,LIST,6,FALSE)</f>
        <v>248</v>
      </c>
      <c r="K23" s="37">
        <f>I23*J23/10000</f>
        <v>10.8376</v>
      </c>
      <c r="L23" s="37">
        <f>VLOOKUP(B23,LIST,9,FALSE)*F23/10</f>
        <v>4.33504</v>
      </c>
      <c r="M23" s="37">
        <f>K23-L23</f>
        <v>6.50256</v>
      </c>
      <c r="N23" s="66">
        <f>SUM(O23:AX23)</f>
        <v>60</v>
      </c>
      <c r="O23" s="78">
        <f t="shared" si="18"/>
        <v>0</v>
      </c>
      <c r="P23" s="33">
        <f t="shared" si="18"/>
        <v>0</v>
      </c>
      <c r="Q23" s="36">
        <f t="shared" si="18"/>
        <v>0</v>
      </c>
      <c r="R23" s="69">
        <f t="shared" si="18"/>
        <v>0</v>
      </c>
      <c r="S23" s="33">
        <f t="shared" si="18"/>
        <v>0</v>
      </c>
      <c r="T23" s="88">
        <f t="shared" si="18"/>
        <v>0</v>
      </c>
      <c r="U23" s="78">
        <f t="shared" si="18"/>
        <v>0</v>
      </c>
      <c r="V23" s="33">
        <f t="shared" si="18"/>
        <v>0</v>
      </c>
      <c r="W23" s="36">
        <f t="shared" si="18"/>
        <v>0</v>
      </c>
      <c r="X23" s="69">
        <f t="shared" si="18"/>
        <v>0</v>
      </c>
      <c r="Y23" s="33">
        <f t="shared" si="15"/>
        <v>0</v>
      </c>
      <c r="Z23" s="88">
        <f t="shared" si="15"/>
        <v>0</v>
      </c>
      <c r="AA23" s="107">
        <f t="shared" si="15"/>
        <v>1</v>
      </c>
      <c r="AB23" s="39">
        <f t="shared" si="15"/>
        <v>5</v>
      </c>
      <c r="AC23" s="104">
        <f t="shared" si="15"/>
        <v>5</v>
      </c>
      <c r="AD23" s="97">
        <f t="shared" si="15"/>
        <v>7</v>
      </c>
      <c r="AE23" s="42">
        <f t="shared" si="15"/>
        <v>9</v>
      </c>
      <c r="AF23" s="91">
        <f t="shared" si="15"/>
        <v>4</v>
      </c>
      <c r="AG23" s="80">
        <f t="shared" si="15"/>
        <v>2</v>
      </c>
      <c r="AH23" s="42">
        <f t="shared" si="15"/>
        <v>2</v>
      </c>
      <c r="AI23" s="46">
        <f t="shared" si="16"/>
        <v>2</v>
      </c>
      <c r="AJ23" s="73">
        <f t="shared" si="16"/>
        <v>1</v>
      </c>
      <c r="AK23" s="43">
        <f t="shared" si="16"/>
        <v>8</v>
      </c>
      <c r="AL23" s="94">
        <f t="shared" si="16"/>
        <v>8</v>
      </c>
      <c r="AM23" s="107">
        <f t="shared" si="16"/>
        <v>6</v>
      </c>
      <c r="AN23" s="33">
        <f t="shared" si="16"/>
        <v>0</v>
      </c>
      <c r="AO23" s="36">
        <f t="shared" si="16"/>
        <v>0</v>
      </c>
      <c r="AP23" s="69">
        <f t="shared" si="16"/>
        <v>0</v>
      </c>
      <c r="AQ23" s="33">
        <f t="shared" si="16"/>
        <v>0</v>
      </c>
      <c r="AR23" s="88">
        <f t="shared" si="16"/>
        <v>0</v>
      </c>
      <c r="AS23" s="78">
        <f t="shared" si="17"/>
        <v>0</v>
      </c>
      <c r="AT23" s="33">
        <f t="shared" si="17"/>
        <v>0</v>
      </c>
      <c r="AU23" s="36">
        <f t="shared" si="17"/>
        <v>0</v>
      </c>
      <c r="AV23" s="69">
        <f t="shared" si="17"/>
        <v>0</v>
      </c>
      <c r="AW23" s="33">
        <f t="shared" si="17"/>
        <v>0</v>
      </c>
      <c r="AX23" s="36">
        <f t="shared" si="17"/>
        <v>0</v>
      </c>
    </row>
    <row r="24" spans="1:50" ht="17.25" customHeight="1">
      <c r="A24" s="31">
        <f t="shared" si="7"/>
        <v>21</v>
      </c>
      <c r="B24" s="32" t="s">
        <v>124</v>
      </c>
      <c r="C24" s="32" t="s">
        <v>22</v>
      </c>
      <c r="D24" s="32" t="s">
        <v>21</v>
      </c>
      <c r="E24" s="33"/>
      <c r="F24" s="32">
        <v>2</v>
      </c>
      <c r="G24" s="32" t="s">
        <v>178</v>
      </c>
      <c r="H24" s="32">
        <v>5</v>
      </c>
      <c r="I24" s="32">
        <f t="shared" si="0"/>
        <v>400</v>
      </c>
      <c r="J24" s="32">
        <f t="shared" si="1"/>
        <v>77</v>
      </c>
      <c r="K24" s="37">
        <f t="shared" si="10"/>
        <v>3.08</v>
      </c>
      <c r="L24" s="37">
        <f t="shared" si="2"/>
        <v>1.232</v>
      </c>
      <c r="M24" s="37">
        <f t="shared" si="8"/>
        <v>1.848</v>
      </c>
      <c r="N24" s="66">
        <f t="shared" si="11"/>
        <v>16.000000000000004</v>
      </c>
      <c r="O24" s="78">
        <f t="shared" si="14"/>
        <v>0</v>
      </c>
      <c r="P24" s="33">
        <f t="shared" si="14"/>
        <v>0</v>
      </c>
      <c r="Q24" s="36">
        <f t="shared" si="14"/>
        <v>0</v>
      </c>
      <c r="R24" s="69">
        <f t="shared" si="14"/>
        <v>0</v>
      </c>
      <c r="S24" s="33">
        <f t="shared" si="14"/>
        <v>0</v>
      </c>
      <c r="T24" s="88">
        <f t="shared" si="14"/>
        <v>0</v>
      </c>
      <c r="U24" s="78">
        <f t="shared" si="14"/>
        <v>0</v>
      </c>
      <c r="V24" s="33">
        <f t="shared" si="14"/>
        <v>0</v>
      </c>
      <c r="W24" s="36">
        <f t="shared" si="14"/>
        <v>0</v>
      </c>
      <c r="X24" s="69">
        <f t="shared" si="14"/>
        <v>0</v>
      </c>
      <c r="Y24" s="33">
        <f t="shared" si="15"/>
        <v>0</v>
      </c>
      <c r="Z24" s="88">
        <f t="shared" si="15"/>
        <v>0</v>
      </c>
      <c r="AA24" s="78">
        <f t="shared" si="15"/>
        <v>0</v>
      </c>
      <c r="AB24" s="33">
        <f t="shared" si="15"/>
        <v>0</v>
      </c>
      <c r="AC24" s="102">
        <f t="shared" si="15"/>
        <v>3.2</v>
      </c>
      <c r="AD24" s="71">
        <f t="shared" si="15"/>
        <v>0.4</v>
      </c>
      <c r="AE24" s="42">
        <f t="shared" si="15"/>
        <v>0.4</v>
      </c>
      <c r="AF24" s="91">
        <f t="shared" si="15"/>
        <v>0.4</v>
      </c>
      <c r="AG24" s="80">
        <f t="shared" si="15"/>
        <v>0.4</v>
      </c>
      <c r="AH24" s="42">
        <f t="shared" si="15"/>
        <v>0.4</v>
      </c>
      <c r="AI24" s="46">
        <f t="shared" si="16"/>
        <v>0.4</v>
      </c>
      <c r="AJ24" s="71">
        <f t="shared" si="16"/>
        <v>0.4</v>
      </c>
      <c r="AK24" s="42">
        <f t="shared" si="16"/>
        <v>0.4</v>
      </c>
      <c r="AL24" s="91">
        <f t="shared" si="16"/>
        <v>0.4</v>
      </c>
      <c r="AM24" s="80">
        <f t="shared" si="16"/>
        <v>0.4</v>
      </c>
      <c r="AN24" s="42">
        <f t="shared" si="16"/>
        <v>0.4</v>
      </c>
      <c r="AO24" s="46">
        <f t="shared" si="16"/>
        <v>0.4</v>
      </c>
      <c r="AP24" s="73">
        <f t="shared" si="16"/>
        <v>3.2</v>
      </c>
      <c r="AQ24" s="43">
        <f t="shared" si="16"/>
        <v>3.2</v>
      </c>
      <c r="AR24" s="94">
        <f t="shared" si="16"/>
        <v>1.6</v>
      </c>
      <c r="AS24" s="111">
        <f t="shared" si="17"/>
        <v>0</v>
      </c>
      <c r="AT24" s="33">
        <f t="shared" si="17"/>
        <v>0</v>
      </c>
      <c r="AU24" s="36">
        <f t="shared" si="17"/>
        <v>0</v>
      </c>
      <c r="AV24" s="69">
        <f t="shared" si="17"/>
        <v>0</v>
      </c>
      <c r="AW24" s="33">
        <f t="shared" si="17"/>
        <v>0</v>
      </c>
      <c r="AX24" s="36">
        <f t="shared" si="17"/>
        <v>0</v>
      </c>
    </row>
    <row r="25" spans="1:50" ht="17.25" customHeight="1">
      <c r="A25" s="31">
        <f t="shared" si="7"/>
        <v>22</v>
      </c>
      <c r="B25" s="32" t="s">
        <v>125</v>
      </c>
      <c r="C25" s="32" t="s">
        <v>130</v>
      </c>
      <c r="D25" s="32" t="s">
        <v>144</v>
      </c>
      <c r="E25" s="33"/>
      <c r="F25" s="32">
        <v>2</v>
      </c>
      <c r="G25" s="32" t="s">
        <v>178</v>
      </c>
      <c r="H25" s="32"/>
      <c r="I25" s="32">
        <f t="shared" si="0"/>
        <v>286</v>
      </c>
      <c r="J25" s="32">
        <f t="shared" si="1"/>
        <v>166</v>
      </c>
      <c r="K25" s="37">
        <f t="shared" si="10"/>
        <v>4.7476</v>
      </c>
      <c r="L25" s="37">
        <f t="shared" si="2"/>
        <v>1.89904</v>
      </c>
      <c r="M25" s="37">
        <f t="shared" si="8"/>
        <v>2.84856</v>
      </c>
      <c r="N25" s="66">
        <f t="shared" si="11"/>
        <v>27.8</v>
      </c>
      <c r="O25" s="78">
        <f t="shared" si="14"/>
        <v>0</v>
      </c>
      <c r="P25" s="33">
        <f t="shared" si="14"/>
        <v>0</v>
      </c>
      <c r="Q25" s="36">
        <f t="shared" si="14"/>
        <v>0</v>
      </c>
      <c r="R25" s="69">
        <f t="shared" si="14"/>
        <v>0</v>
      </c>
      <c r="S25" s="33">
        <f t="shared" si="14"/>
        <v>0</v>
      </c>
      <c r="T25" s="88">
        <f t="shared" si="14"/>
        <v>0</v>
      </c>
      <c r="U25" s="78">
        <f t="shared" si="14"/>
        <v>0</v>
      </c>
      <c r="V25" s="33">
        <f t="shared" si="14"/>
        <v>0</v>
      </c>
      <c r="W25" s="36">
        <f t="shared" si="14"/>
        <v>0</v>
      </c>
      <c r="X25" s="69">
        <f t="shared" si="14"/>
        <v>0</v>
      </c>
      <c r="Y25" s="33">
        <f t="shared" si="15"/>
        <v>0</v>
      </c>
      <c r="Z25" s="92">
        <f t="shared" si="15"/>
        <v>4.800000000000001</v>
      </c>
      <c r="AA25" s="80">
        <f t="shared" si="15"/>
        <v>0.4</v>
      </c>
      <c r="AB25" s="42">
        <f t="shared" si="15"/>
        <v>0.4</v>
      </c>
      <c r="AC25" s="46">
        <f t="shared" si="15"/>
        <v>0.4</v>
      </c>
      <c r="AD25" s="71">
        <f t="shared" si="15"/>
        <v>0.4</v>
      </c>
      <c r="AE25" s="42">
        <f t="shared" si="15"/>
        <v>0.4</v>
      </c>
      <c r="AF25" s="91">
        <f t="shared" si="15"/>
        <v>0.4</v>
      </c>
      <c r="AG25" s="80">
        <f t="shared" si="15"/>
        <v>0.4</v>
      </c>
      <c r="AH25" s="42">
        <f t="shared" si="15"/>
        <v>0.4</v>
      </c>
      <c r="AI25" s="46">
        <f t="shared" si="16"/>
        <v>0.4</v>
      </c>
      <c r="AJ25" s="71">
        <f t="shared" si="16"/>
        <v>0.4</v>
      </c>
      <c r="AK25" s="42">
        <f t="shared" si="16"/>
        <v>0.4</v>
      </c>
      <c r="AL25" s="91">
        <f t="shared" si="16"/>
        <v>0.4</v>
      </c>
      <c r="AM25" s="80">
        <f t="shared" si="16"/>
        <v>0.4</v>
      </c>
      <c r="AN25" s="42">
        <f t="shared" si="16"/>
        <v>0.4</v>
      </c>
      <c r="AO25" s="46">
        <f t="shared" si="16"/>
        <v>0.4</v>
      </c>
      <c r="AP25" s="73">
        <f t="shared" si="16"/>
        <v>2.4000000000000004</v>
      </c>
      <c r="AQ25" s="43">
        <f t="shared" si="16"/>
        <v>2.4000000000000004</v>
      </c>
      <c r="AR25" s="94">
        <f t="shared" si="16"/>
        <v>2.4000000000000004</v>
      </c>
      <c r="AS25" s="83">
        <f t="shared" si="17"/>
        <v>2.4000000000000004</v>
      </c>
      <c r="AT25" s="43">
        <f t="shared" si="17"/>
        <v>2.4000000000000004</v>
      </c>
      <c r="AU25" s="53">
        <f t="shared" si="17"/>
        <v>1.4000000000000001</v>
      </c>
      <c r="AV25" s="73">
        <f t="shared" si="17"/>
        <v>1.2000000000000002</v>
      </c>
      <c r="AW25" s="43">
        <f t="shared" si="17"/>
        <v>1.2000000000000002</v>
      </c>
      <c r="AX25" s="53">
        <f t="shared" si="17"/>
        <v>1.2000000000000002</v>
      </c>
    </row>
    <row r="26" spans="1:50" ht="17.25" customHeight="1">
      <c r="A26" s="31">
        <f t="shared" si="7"/>
        <v>23</v>
      </c>
      <c r="B26" s="32" t="s">
        <v>70</v>
      </c>
      <c r="C26" s="32" t="s">
        <v>131</v>
      </c>
      <c r="D26" s="32" t="s">
        <v>145</v>
      </c>
      <c r="E26" s="33"/>
      <c r="F26" s="32">
        <v>1</v>
      </c>
      <c r="G26" s="32" t="s">
        <v>179</v>
      </c>
      <c r="H26" s="32">
        <v>5</v>
      </c>
      <c r="I26" s="32">
        <f t="shared" si="0"/>
        <v>311</v>
      </c>
      <c r="J26" s="32">
        <f t="shared" si="1"/>
        <v>34</v>
      </c>
      <c r="K26" s="37">
        <f t="shared" si="10"/>
        <v>1.0574</v>
      </c>
      <c r="L26" s="37">
        <f t="shared" si="2"/>
        <v>0.42296000000000006</v>
      </c>
      <c r="M26" s="37">
        <f t="shared" si="8"/>
        <v>0.6344399999999999</v>
      </c>
      <c r="N26" s="66">
        <f t="shared" si="11"/>
        <v>8.8</v>
      </c>
      <c r="O26" s="78">
        <f t="shared" si="14"/>
        <v>0</v>
      </c>
      <c r="P26" s="33">
        <f t="shared" si="14"/>
        <v>0</v>
      </c>
      <c r="Q26" s="36">
        <f t="shared" si="14"/>
        <v>0</v>
      </c>
      <c r="R26" s="69">
        <f t="shared" si="14"/>
        <v>0</v>
      </c>
      <c r="S26" s="33">
        <f t="shared" si="14"/>
        <v>0</v>
      </c>
      <c r="T26" s="88">
        <f t="shared" si="14"/>
        <v>0</v>
      </c>
      <c r="U26" s="78">
        <f t="shared" si="14"/>
        <v>0</v>
      </c>
      <c r="V26" s="33">
        <f t="shared" si="14"/>
        <v>0</v>
      </c>
      <c r="W26" s="36">
        <f t="shared" si="14"/>
        <v>0</v>
      </c>
      <c r="X26" s="69">
        <f t="shared" si="14"/>
        <v>0</v>
      </c>
      <c r="Y26" s="33">
        <f t="shared" si="15"/>
        <v>0</v>
      </c>
      <c r="Z26" s="88">
        <f t="shared" si="15"/>
        <v>0</v>
      </c>
      <c r="AA26" s="78">
        <f t="shared" si="15"/>
        <v>0</v>
      </c>
      <c r="AB26" s="33">
        <f t="shared" si="15"/>
        <v>0</v>
      </c>
      <c r="AC26" s="36">
        <f t="shared" si="15"/>
        <v>0</v>
      </c>
      <c r="AD26" s="69">
        <f t="shared" si="15"/>
        <v>0</v>
      </c>
      <c r="AE26" s="33">
        <f t="shared" si="15"/>
        <v>0</v>
      </c>
      <c r="AF26" s="88">
        <f t="shared" si="15"/>
        <v>0</v>
      </c>
      <c r="AG26" s="78">
        <f t="shared" si="15"/>
        <v>0</v>
      </c>
      <c r="AH26" s="39">
        <f t="shared" si="15"/>
        <v>0.8</v>
      </c>
      <c r="AI26" s="49">
        <f t="shared" si="16"/>
        <v>0</v>
      </c>
      <c r="AJ26" s="96">
        <f t="shared" si="16"/>
        <v>0.1</v>
      </c>
      <c r="AK26" s="44">
        <f t="shared" si="16"/>
        <v>0.1</v>
      </c>
      <c r="AL26" s="105">
        <f t="shared" si="16"/>
        <v>2.4000000000000004</v>
      </c>
      <c r="AM26" s="80">
        <f t="shared" si="16"/>
        <v>0.6000000000000001</v>
      </c>
      <c r="AN26" s="42">
        <f t="shared" si="16"/>
        <v>0.6000000000000001</v>
      </c>
      <c r="AO26" s="46">
        <f t="shared" si="16"/>
        <v>0.6000000000000001</v>
      </c>
      <c r="AP26" s="71">
        <f t="shared" si="16"/>
        <v>0.6000000000000001</v>
      </c>
      <c r="AQ26" s="43">
        <f t="shared" si="16"/>
        <v>0.6000000000000001</v>
      </c>
      <c r="AR26" s="94">
        <f t="shared" si="16"/>
        <v>0.4</v>
      </c>
      <c r="AS26" s="83">
        <f t="shared" si="17"/>
        <v>0.4</v>
      </c>
      <c r="AT26" s="43">
        <f t="shared" si="17"/>
        <v>0.4</v>
      </c>
      <c r="AU26" s="53">
        <f t="shared" si="17"/>
        <v>0.4</v>
      </c>
      <c r="AV26" s="73">
        <f t="shared" si="17"/>
        <v>0.4</v>
      </c>
      <c r="AW26" s="43">
        <f t="shared" si="17"/>
        <v>0.4</v>
      </c>
      <c r="AX26" s="36">
        <f t="shared" si="17"/>
        <v>0</v>
      </c>
    </row>
    <row r="27" spans="1:50" ht="17.25" customHeight="1">
      <c r="A27" s="31">
        <f t="shared" si="7"/>
        <v>24</v>
      </c>
      <c r="B27" s="32" t="s">
        <v>71</v>
      </c>
      <c r="C27" s="32" t="s">
        <v>131</v>
      </c>
      <c r="D27" s="32" t="s">
        <v>145</v>
      </c>
      <c r="E27" s="33"/>
      <c r="F27" s="32">
        <v>1</v>
      </c>
      <c r="G27" s="32" t="s">
        <v>179</v>
      </c>
      <c r="H27" s="32"/>
      <c r="I27" s="32">
        <f t="shared" si="0"/>
        <v>105</v>
      </c>
      <c r="J27" s="32">
        <f t="shared" si="1"/>
        <v>133</v>
      </c>
      <c r="K27" s="37">
        <f t="shared" si="10"/>
        <v>1.3965</v>
      </c>
      <c r="L27" s="37">
        <f t="shared" si="2"/>
        <v>0.5586</v>
      </c>
      <c r="M27" s="37">
        <f t="shared" si="8"/>
        <v>0.8379000000000001</v>
      </c>
      <c r="N27" s="66">
        <f t="shared" si="11"/>
        <v>8.800000000000002</v>
      </c>
      <c r="O27" s="78">
        <f aca="true" t="shared" si="19" ref="O27:X33">VLOOKUP($B27,LIST,COLUMN()-1,FALSE)*$F27*0.1</f>
        <v>0</v>
      </c>
      <c r="P27" s="33">
        <f t="shared" si="19"/>
        <v>0</v>
      </c>
      <c r="Q27" s="36">
        <f t="shared" si="19"/>
        <v>0</v>
      </c>
      <c r="R27" s="69">
        <f t="shared" si="19"/>
        <v>0</v>
      </c>
      <c r="S27" s="33">
        <f t="shared" si="19"/>
        <v>0</v>
      </c>
      <c r="T27" s="88">
        <f t="shared" si="19"/>
        <v>0</v>
      </c>
      <c r="U27" s="78">
        <f t="shared" si="19"/>
        <v>0</v>
      </c>
      <c r="V27" s="33">
        <f t="shared" si="19"/>
        <v>0</v>
      </c>
      <c r="W27" s="36">
        <f t="shared" si="19"/>
        <v>0</v>
      </c>
      <c r="X27" s="69">
        <f t="shared" si="19"/>
        <v>0</v>
      </c>
      <c r="Y27" s="33">
        <f aca="true" t="shared" si="20" ref="Y27:AH33">VLOOKUP($B27,LIST,COLUMN()-1,FALSE)*$F27*0.1</f>
        <v>0</v>
      </c>
      <c r="Z27" s="88">
        <f t="shared" si="20"/>
        <v>0</v>
      </c>
      <c r="AA27" s="78">
        <f t="shared" si="20"/>
        <v>0</v>
      </c>
      <c r="AB27" s="33">
        <f t="shared" si="20"/>
        <v>0</v>
      </c>
      <c r="AC27" s="36">
        <f t="shared" si="20"/>
        <v>0</v>
      </c>
      <c r="AD27" s="69">
        <f t="shared" si="20"/>
        <v>0</v>
      </c>
      <c r="AE27" s="33">
        <f t="shared" si="20"/>
        <v>0</v>
      </c>
      <c r="AF27" s="88">
        <f t="shared" si="20"/>
        <v>0</v>
      </c>
      <c r="AG27" s="78">
        <f t="shared" si="20"/>
        <v>0</v>
      </c>
      <c r="AH27" s="39">
        <f t="shared" si="20"/>
        <v>0.8</v>
      </c>
      <c r="AI27" s="49">
        <f aca="true" t="shared" si="21" ref="AI27:AR33">VLOOKUP($B27,LIST,COLUMN()-1,FALSE)*$F27*0.1</f>
        <v>0.2</v>
      </c>
      <c r="AJ27" s="96">
        <f t="shared" si="21"/>
        <v>0.2</v>
      </c>
      <c r="AK27" s="44">
        <f t="shared" si="21"/>
        <v>0.2</v>
      </c>
      <c r="AL27" s="105">
        <f t="shared" si="21"/>
        <v>2.4000000000000004</v>
      </c>
      <c r="AM27" s="80">
        <f t="shared" si="21"/>
        <v>0.4</v>
      </c>
      <c r="AN27" s="42">
        <f t="shared" si="21"/>
        <v>0.4</v>
      </c>
      <c r="AO27" s="46">
        <f t="shared" si="21"/>
        <v>0.4</v>
      </c>
      <c r="AP27" s="71">
        <f t="shared" si="21"/>
        <v>0.4</v>
      </c>
      <c r="AQ27" s="43">
        <f t="shared" si="21"/>
        <v>0.6000000000000001</v>
      </c>
      <c r="AR27" s="94">
        <f t="shared" si="21"/>
        <v>0.6000000000000001</v>
      </c>
      <c r="AS27" s="83">
        <f aca="true" t="shared" si="22" ref="AS27:AX33">VLOOKUP($B27,LIST,COLUMN()-1,FALSE)*$F27*0.1</f>
        <v>0.6000000000000001</v>
      </c>
      <c r="AT27" s="43">
        <f t="shared" si="22"/>
        <v>0.4</v>
      </c>
      <c r="AU27" s="53">
        <f t="shared" si="22"/>
        <v>0.4</v>
      </c>
      <c r="AV27" s="73">
        <f t="shared" si="22"/>
        <v>0.4</v>
      </c>
      <c r="AW27" s="43">
        <f t="shared" si="22"/>
        <v>0.4</v>
      </c>
      <c r="AX27" s="36">
        <f t="shared" si="22"/>
        <v>0</v>
      </c>
    </row>
    <row r="28" spans="1:50" ht="17.25" customHeight="1">
      <c r="A28" s="31">
        <f t="shared" si="7"/>
        <v>25</v>
      </c>
      <c r="B28" s="32" t="s">
        <v>74</v>
      </c>
      <c r="C28" s="32" t="s">
        <v>135</v>
      </c>
      <c r="D28" s="32" t="s">
        <v>143</v>
      </c>
      <c r="E28" s="33"/>
      <c r="F28" s="32">
        <v>1</v>
      </c>
      <c r="G28" s="32"/>
      <c r="H28" s="32"/>
      <c r="I28" s="32">
        <f>VLOOKUP(B28,LIST,4,FALSE)*F28*0.1</f>
        <v>0</v>
      </c>
      <c r="J28" s="32">
        <f>VLOOKUP(B28,LIST,6,FALSE)</f>
        <v>0</v>
      </c>
      <c r="K28" s="37">
        <f>I28*J28/10000</f>
        <v>0</v>
      </c>
      <c r="L28" s="37">
        <f>VLOOKUP(B28,LIST,9,FALSE)*F28/10</f>
        <v>0</v>
      </c>
      <c r="M28" s="37">
        <f>K28-L28</f>
        <v>0</v>
      </c>
      <c r="N28" s="66">
        <f>SUM(O28:AX28)</f>
        <v>1.3000000000000003</v>
      </c>
      <c r="O28" s="78">
        <f t="shared" si="19"/>
        <v>0</v>
      </c>
      <c r="P28" s="33">
        <f t="shared" si="19"/>
        <v>0</v>
      </c>
      <c r="Q28" s="36">
        <f t="shared" si="19"/>
        <v>0</v>
      </c>
      <c r="R28" s="69">
        <f t="shared" si="19"/>
        <v>0</v>
      </c>
      <c r="S28" s="33">
        <f t="shared" si="19"/>
        <v>0</v>
      </c>
      <c r="T28" s="88">
        <f t="shared" si="19"/>
        <v>0</v>
      </c>
      <c r="U28" s="78">
        <f t="shared" si="19"/>
        <v>0</v>
      </c>
      <c r="V28" s="33">
        <f t="shared" si="19"/>
        <v>0</v>
      </c>
      <c r="W28" s="36">
        <f t="shared" si="19"/>
        <v>0</v>
      </c>
      <c r="X28" s="69">
        <f t="shared" si="19"/>
        <v>0</v>
      </c>
      <c r="Y28" s="33">
        <f t="shared" si="20"/>
        <v>0</v>
      </c>
      <c r="Z28" s="88">
        <f t="shared" si="20"/>
        <v>0</v>
      </c>
      <c r="AA28" s="78">
        <f t="shared" si="20"/>
        <v>0</v>
      </c>
      <c r="AB28" s="33">
        <f t="shared" si="20"/>
        <v>0</v>
      </c>
      <c r="AC28" s="36">
        <f t="shared" si="20"/>
        <v>0</v>
      </c>
      <c r="AD28" s="69">
        <f t="shared" si="20"/>
        <v>0</v>
      </c>
      <c r="AE28" s="33">
        <f t="shared" si="20"/>
        <v>0</v>
      </c>
      <c r="AF28" s="88">
        <f t="shared" si="20"/>
        <v>0</v>
      </c>
      <c r="AG28" s="78">
        <f t="shared" si="20"/>
        <v>0</v>
      </c>
      <c r="AH28" s="33">
        <f t="shared" si="20"/>
        <v>0</v>
      </c>
      <c r="AI28" s="36">
        <f t="shared" si="21"/>
        <v>0</v>
      </c>
      <c r="AJ28" s="69">
        <f t="shared" si="21"/>
        <v>0</v>
      </c>
      <c r="AK28" s="33">
        <f t="shared" si="21"/>
        <v>0</v>
      </c>
      <c r="AL28" s="88">
        <f t="shared" si="21"/>
        <v>0</v>
      </c>
      <c r="AM28" s="78">
        <f t="shared" si="21"/>
        <v>0</v>
      </c>
      <c r="AN28" s="48">
        <f t="shared" si="21"/>
        <v>0.8</v>
      </c>
      <c r="AO28" s="49">
        <f t="shared" si="21"/>
        <v>0</v>
      </c>
      <c r="AP28" s="96">
        <f t="shared" si="21"/>
        <v>0.1</v>
      </c>
      <c r="AQ28" s="44">
        <f t="shared" si="21"/>
        <v>0</v>
      </c>
      <c r="AR28" s="90">
        <f t="shared" si="21"/>
        <v>0.1</v>
      </c>
      <c r="AS28" s="101">
        <f t="shared" si="22"/>
        <v>0</v>
      </c>
      <c r="AT28" s="44">
        <f t="shared" si="22"/>
        <v>0.1</v>
      </c>
      <c r="AU28" s="49">
        <f t="shared" si="22"/>
        <v>0</v>
      </c>
      <c r="AV28" s="96">
        <f t="shared" si="22"/>
        <v>0.1</v>
      </c>
      <c r="AW28" s="44">
        <f t="shared" si="22"/>
        <v>0</v>
      </c>
      <c r="AX28" s="49">
        <f t="shared" si="22"/>
        <v>0.1</v>
      </c>
    </row>
    <row r="29" spans="1:50" ht="17.25" customHeight="1">
      <c r="A29" s="31">
        <f t="shared" si="7"/>
        <v>26</v>
      </c>
      <c r="B29" s="32" t="s">
        <v>75</v>
      </c>
      <c r="C29" s="32" t="s">
        <v>135</v>
      </c>
      <c r="D29" s="32" t="s">
        <v>143</v>
      </c>
      <c r="E29" s="33"/>
      <c r="F29" s="32">
        <v>5</v>
      </c>
      <c r="G29" s="32" t="s">
        <v>181</v>
      </c>
      <c r="H29" s="32"/>
      <c r="I29" s="32">
        <f>VLOOKUP(B29,LIST,4,FALSE)*F29*0.1</f>
        <v>950</v>
      </c>
      <c r="J29" s="32">
        <f>VLOOKUP(B29,LIST,6,FALSE)</f>
        <v>190</v>
      </c>
      <c r="K29" s="37">
        <f>I29*J29/10000</f>
        <v>18.05</v>
      </c>
      <c r="L29" s="37">
        <f>VLOOKUP(B29,LIST,9,FALSE)*F29/10</f>
        <v>7.220000000000001</v>
      </c>
      <c r="M29" s="37">
        <f>K29-L29</f>
        <v>10.83</v>
      </c>
      <c r="N29" s="66">
        <f>SUM(O29:AX29)</f>
        <v>144.5</v>
      </c>
      <c r="O29" s="81">
        <f t="shared" si="19"/>
        <v>0</v>
      </c>
      <c r="P29" s="50">
        <f t="shared" si="19"/>
        <v>0.5</v>
      </c>
      <c r="Q29" s="82">
        <f t="shared" si="19"/>
        <v>0</v>
      </c>
      <c r="R29" s="72">
        <f t="shared" si="19"/>
        <v>0.5</v>
      </c>
      <c r="S29" s="50">
        <f t="shared" si="19"/>
        <v>0</v>
      </c>
      <c r="T29" s="93">
        <f t="shared" si="19"/>
        <v>0.5</v>
      </c>
      <c r="U29" s="81">
        <f t="shared" si="19"/>
        <v>0</v>
      </c>
      <c r="V29" s="50">
        <f t="shared" si="19"/>
        <v>0.5</v>
      </c>
      <c r="W29" s="82">
        <f t="shared" si="19"/>
        <v>0</v>
      </c>
      <c r="X29" s="98">
        <f t="shared" si="19"/>
        <v>2.25</v>
      </c>
      <c r="Y29" s="42">
        <f t="shared" si="20"/>
        <v>4.25</v>
      </c>
      <c r="Z29" s="91">
        <f t="shared" si="20"/>
        <v>2</v>
      </c>
      <c r="AA29" s="80">
        <f t="shared" si="20"/>
        <v>0</v>
      </c>
      <c r="AB29" s="42">
        <f t="shared" si="20"/>
        <v>2</v>
      </c>
      <c r="AC29" s="46">
        <f t="shared" si="20"/>
        <v>0</v>
      </c>
      <c r="AD29" s="71">
        <f t="shared" si="20"/>
        <v>2</v>
      </c>
      <c r="AE29" s="42">
        <f t="shared" si="20"/>
        <v>0</v>
      </c>
      <c r="AF29" s="91">
        <f t="shared" si="20"/>
        <v>2</v>
      </c>
      <c r="AG29" s="80">
        <f t="shared" si="20"/>
        <v>0</v>
      </c>
      <c r="AH29" s="42">
        <f t="shared" si="20"/>
        <v>2</v>
      </c>
      <c r="AI29" s="46">
        <f t="shared" si="21"/>
        <v>0</v>
      </c>
      <c r="AJ29" s="71">
        <f t="shared" si="21"/>
        <v>2</v>
      </c>
      <c r="AK29" s="42">
        <f t="shared" si="21"/>
        <v>0</v>
      </c>
      <c r="AL29" s="91">
        <f t="shared" si="21"/>
        <v>2</v>
      </c>
      <c r="AM29" s="80">
        <f t="shared" si="21"/>
        <v>12</v>
      </c>
      <c r="AN29" s="42">
        <f t="shared" si="21"/>
        <v>12</v>
      </c>
      <c r="AO29" s="53">
        <f t="shared" si="21"/>
        <v>12.5</v>
      </c>
      <c r="AP29" s="73">
        <f t="shared" si="21"/>
        <v>12</v>
      </c>
      <c r="AQ29" s="43">
        <f t="shared" si="21"/>
        <v>12.5</v>
      </c>
      <c r="AR29" s="94">
        <f t="shared" si="21"/>
        <v>12</v>
      </c>
      <c r="AS29" s="83">
        <f t="shared" si="22"/>
        <v>12</v>
      </c>
      <c r="AT29" s="43">
        <f t="shared" si="22"/>
        <v>12</v>
      </c>
      <c r="AU29" s="53">
        <f t="shared" si="22"/>
        <v>12</v>
      </c>
      <c r="AV29" s="73">
        <f t="shared" si="22"/>
        <v>12</v>
      </c>
      <c r="AW29" s="51">
        <f t="shared" si="22"/>
        <v>1</v>
      </c>
      <c r="AX29" s="52">
        <f t="shared" si="22"/>
        <v>0</v>
      </c>
    </row>
    <row r="30" spans="1:50" ht="22.5" customHeight="1">
      <c r="A30" s="31">
        <f t="shared" si="7"/>
        <v>27</v>
      </c>
      <c r="B30" s="32" t="s">
        <v>115</v>
      </c>
      <c r="C30" s="32" t="s">
        <v>20</v>
      </c>
      <c r="D30" s="32" t="s">
        <v>151</v>
      </c>
      <c r="E30" s="33"/>
      <c r="F30" s="32">
        <v>1</v>
      </c>
      <c r="G30" s="32" t="s">
        <v>157</v>
      </c>
      <c r="H30" s="32">
        <v>2.5</v>
      </c>
      <c r="I30" s="32">
        <f>VLOOKUP(B30,LIST,4,FALSE)*F30*0.1</f>
        <v>1000</v>
      </c>
      <c r="J30" s="32">
        <f>VLOOKUP(B30,LIST,6,FALSE)</f>
        <v>194</v>
      </c>
      <c r="K30" s="37">
        <f>I30*J30/10000</f>
        <v>19.4</v>
      </c>
      <c r="L30" s="37">
        <f>VLOOKUP(B30,LIST,9,FALSE)*F30/10</f>
        <v>7.760000000000001</v>
      </c>
      <c r="M30" s="37">
        <f>K30-L30</f>
        <v>11.639999999999997</v>
      </c>
      <c r="N30" s="66">
        <f>SUM(O30:AX30)</f>
        <v>60.999999999999986</v>
      </c>
      <c r="O30" s="78">
        <f t="shared" si="19"/>
        <v>0</v>
      </c>
      <c r="P30" s="33">
        <f t="shared" si="19"/>
        <v>0</v>
      </c>
      <c r="Q30" s="36">
        <f t="shared" si="19"/>
        <v>0</v>
      </c>
      <c r="R30" s="69">
        <f t="shared" si="19"/>
        <v>0</v>
      </c>
      <c r="S30" s="33">
        <f t="shared" si="19"/>
        <v>0</v>
      </c>
      <c r="T30" s="88">
        <f t="shared" si="19"/>
        <v>0</v>
      </c>
      <c r="U30" s="100">
        <f t="shared" si="19"/>
        <v>2.8000000000000003</v>
      </c>
      <c r="V30" s="40">
        <f t="shared" si="19"/>
        <v>1.4000000000000001</v>
      </c>
      <c r="W30" s="103">
        <f t="shared" si="19"/>
        <v>4.2</v>
      </c>
      <c r="X30" s="70">
        <f t="shared" si="19"/>
        <v>2.8000000000000003</v>
      </c>
      <c r="Y30" s="40">
        <f t="shared" si="20"/>
        <v>2.8000000000000003</v>
      </c>
      <c r="Z30" s="89">
        <f t="shared" si="20"/>
        <v>2.8000000000000003</v>
      </c>
      <c r="AA30" s="99">
        <f t="shared" si="20"/>
        <v>5.4</v>
      </c>
      <c r="AB30" s="47">
        <f t="shared" si="20"/>
        <v>2</v>
      </c>
      <c r="AC30" s="55">
        <f t="shared" si="20"/>
        <v>2.6</v>
      </c>
      <c r="AD30" s="74">
        <f t="shared" si="20"/>
        <v>2</v>
      </c>
      <c r="AE30" s="47">
        <f t="shared" si="20"/>
        <v>1.4000000000000001</v>
      </c>
      <c r="AF30" s="94">
        <f t="shared" si="20"/>
        <v>3.4000000000000004</v>
      </c>
      <c r="AG30" s="83">
        <f t="shared" si="20"/>
        <v>2.4000000000000004</v>
      </c>
      <c r="AH30" s="43">
        <f t="shared" si="20"/>
        <v>2.4000000000000004</v>
      </c>
      <c r="AI30" s="53">
        <f t="shared" si="21"/>
        <v>2.4000000000000004</v>
      </c>
      <c r="AJ30" s="73">
        <f t="shared" si="21"/>
        <v>2.4000000000000004</v>
      </c>
      <c r="AK30" s="43">
        <f t="shared" si="21"/>
        <v>2.4000000000000004</v>
      </c>
      <c r="AL30" s="94">
        <f t="shared" si="21"/>
        <v>2.4000000000000004</v>
      </c>
      <c r="AM30" s="83">
        <f t="shared" si="21"/>
        <v>2.4000000000000004</v>
      </c>
      <c r="AN30" s="43">
        <f t="shared" si="21"/>
        <v>2</v>
      </c>
      <c r="AO30" s="53">
        <f t="shared" si="21"/>
        <v>2.4000000000000004</v>
      </c>
      <c r="AP30" s="73">
        <f t="shared" si="21"/>
        <v>1.4000000000000001</v>
      </c>
      <c r="AQ30" s="43">
        <f t="shared" si="21"/>
        <v>1.4000000000000001</v>
      </c>
      <c r="AR30" s="94">
        <f t="shared" si="21"/>
        <v>1.4000000000000001</v>
      </c>
      <c r="AS30" s="107">
        <f t="shared" si="22"/>
        <v>0</v>
      </c>
      <c r="AT30" s="45">
        <f t="shared" si="22"/>
        <v>1.6</v>
      </c>
      <c r="AU30" s="110">
        <f t="shared" si="22"/>
        <v>0.4</v>
      </c>
      <c r="AV30" s="69">
        <f t="shared" si="22"/>
        <v>0</v>
      </c>
      <c r="AW30" s="33">
        <f t="shared" si="22"/>
        <v>0</v>
      </c>
      <c r="AX30" s="36">
        <f t="shared" si="22"/>
        <v>0</v>
      </c>
    </row>
    <row r="31" spans="1:50" ht="17.25" customHeight="1">
      <c r="A31" s="31">
        <f t="shared" si="7"/>
        <v>28</v>
      </c>
      <c r="B31" s="32" t="s">
        <v>95</v>
      </c>
      <c r="C31" s="32" t="s">
        <v>20</v>
      </c>
      <c r="D31" s="32" t="s">
        <v>151</v>
      </c>
      <c r="E31" s="33"/>
      <c r="F31" s="32">
        <v>1.5</v>
      </c>
      <c r="G31" s="32" t="s">
        <v>158</v>
      </c>
      <c r="H31" s="32"/>
      <c r="I31" s="32">
        <f>VLOOKUP(B31,LIST,4,FALSE)*F31*0.1</f>
        <v>1200</v>
      </c>
      <c r="J31" s="32">
        <f>VLOOKUP(B31,LIST,6,FALSE)</f>
        <v>458</v>
      </c>
      <c r="K31" s="37">
        <f>I31*J31/10000</f>
        <v>54.96</v>
      </c>
      <c r="L31" s="37">
        <f>VLOOKUP(B31,LIST,9,FALSE)*F31/10</f>
        <v>21.984</v>
      </c>
      <c r="M31" s="37">
        <f>K31-L31</f>
        <v>32.976</v>
      </c>
      <c r="N31" s="66">
        <f>SUM(O31:AX31)</f>
        <v>91.49999999999996</v>
      </c>
      <c r="O31" s="78">
        <f t="shared" si="19"/>
        <v>0</v>
      </c>
      <c r="P31" s="33">
        <f t="shared" si="19"/>
        <v>0</v>
      </c>
      <c r="Q31" s="36">
        <f t="shared" si="19"/>
        <v>0</v>
      </c>
      <c r="R31" s="69">
        <f t="shared" si="19"/>
        <v>0</v>
      </c>
      <c r="S31" s="33">
        <f t="shared" si="19"/>
        <v>0</v>
      </c>
      <c r="T31" s="88">
        <f t="shared" si="19"/>
        <v>0</v>
      </c>
      <c r="U31" s="100">
        <f t="shared" si="19"/>
        <v>4.2</v>
      </c>
      <c r="V31" s="40">
        <f t="shared" si="19"/>
        <v>2.1</v>
      </c>
      <c r="W31" s="103">
        <f t="shared" si="19"/>
        <v>6.300000000000001</v>
      </c>
      <c r="X31" s="70">
        <f t="shared" si="19"/>
        <v>4.2</v>
      </c>
      <c r="Y31" s="40">
        <f t="shared" si="20"/>
        <v>4.2</v>
      </c>
      <c r="Z31" s="89">
        <f t="shared" si="20"/>
        <v>4.2</v>
      </c>
      <c r="AA31" s="99">
        <f t="shared" si="20"/>
        <v>8.1</v>
      </c>
      <c r="AB31" s="47">
        <f t="shared" si="20"/>
        <v>3</v>
      </c>
      <c r="AC31" s="55">
        <f t="shared" si="20"/>
        <v>3.9000000000000004</v>
      </c>
      <c r="AD31" s="74">
        <f t="shared" si="20"/>
        <v>3</v>
      </c>
      <c r="AE31" s="47">
        <f t="shared" si="20"/>
        <v>2.1</v>
      </c>
      <c r="AF31" s="94">
        <f t="shared" si="20"/>
        <v>5.1000000000000005</v>
      </c>
      <c r="AG31" s="83">
        <f t="shared" si="20"/>
        <v>3.6</v>
      </c>
      <c r="AH31" s="43">
        <f t="shared" si="20"/>
        <v>3.6</v>
      </c>
      <c r="AI31" s="53">
        <f t="shared" si="21"/>
        <v>3.6</v>
      </c>
      <c r="AJ31" s="73">
        <f t="shared" si="21"/>
        <v>3.6</v>
      </c>
      <c r="AK31" s="43">
        <f t="shared" si="21"/>
        <v>3.6</v>
      </c>
      <c r="AL31" s="94">
        <f t="shared" si="21"/>
        <v>3.6</v>
      </c>
      <c r="AM31" s="83">
        <f t="shared" si="21"/>
        <v>3.6</v>
      </c>
      <c r="AN31" s="43">
        <f t="shared" si="21"/>
        <v>3</v>
      </c>
      <c r="AO31" s="53">
        <f t="shared" si="21"/>
        <v>3.6</v>
      </c>
      <c r="AP31" s="73">
        <f t="shared" si="21"/>
        <v>2.1</v>
      </c>
      <c r="AQ31" s="43">
        <f t="shared" si="21"/>
        <v>2.1</v>
      </c>
      <c r="AR31" s="94">
        <f t="shared" si="21"/>
        <v>2.1</v>
      </c>
      <c r="AS31" s="107">
        <f t="shared" si="22"/>
        <v>0</v>
      </c>
      <c r="AT31" s="45">
        <f t="shared" si="22"/>
        <v>2.4000000000000004</v>
      </c>
      <c r="AU31" s="110">
        <f t="shared" si="22"/>
        <v>0.6000000000000001</v>
      </c>
      <c r="AV31" s="69">
        <f t="shared" si="22"/>
        <v>0</v>
      </c>
      <c r="AW31" s="33">
        <f t="shared" si="22"/>
        <v>0</v>
      </c>
      <c r="AX31" s="36">
        <f t="shared" si="22"/>
        <v>0</v>
      </c>
    </row>
    <row r="32" spans="1:50" ht="17.25" customHeight="1">
      <c r="A32" s="31">
        <f t="shared" si="7"/>
        <v>29</v>
      </c>
      <c r="B32" s="32" t="s">
        <v>127</v>
      </c>
      <c r="C32" s="32" t="s">
        <v>149</v>
      </c>
      <c r="D32" s="32" t="s">
        <v>143</v>
      </c>
      <c r="E32" s="33"/>
      <c r="F32" s="32">
        <v>1</v>
      </c>
      <c r="G32" s="32" t="s">
        <v>158</v>
      </c>
      <c r="H32" s="32"/>
      <c r="I32" s="32">
        <f t="shared" si="0"/>
        <v>109</v>
      </c>
      <c r="J32" s="32">
        <f t="shared" si="1"/>
        <v>257</v>
      </c>
      <c r="K32" s="37">
        <f t="shared" si="10"/>
        <v>2.8013</v>
      </c>
      <c r="L32" s="37">
        <f t="shared" si="2"/>
        <v>1.1205200000000002</v>
      </c>
      <c r="M32" s="37">
        <f t="shared" si="8"/>
        <v>1.6807799999999997</v>
      </c>
      <c r="N32" s="66">
        <f t="shared" si="11"/>
        <v>10.000000000000004</v>
      </c>
      <c r="O32" s="84">
        <f t="shared" si="19"/>
        <v>0.8</v>
      </c>
      <c r="P32" s="47">
        <f t="shared" si="19"/>
        <v>0.8</v>
      </c>
      <c r="Q32" s="55">
        <f t="shared" si="19"/>
        <v>0.8</v>
      </c>
      <c r="R32" s="73">
        <f t="shared" si="19"/>
        <v>0.8</v>
      </c>
      <c r="S32" s="43">
        <f t="shared" si="19"/>
        <v>0.8</v>
      </c>
      <c r="T32" s="94">
        <f t="shared" si="19"/>
        <v>0.8</v>
      </c>
      <c r="U32" s="83">
        <f t="shared" si="19"/>
        <v>0</v>
      </c>
      <c r="V32" s="43">
        <f t="shared" si="19"/>
        <v>0</v>
      </c>
      <c r="W32" s="53">
        <f t="shared" si="19"/>
        <v>0</v>
      </c>
      <c r="X32" s="69">
        <f t="shared" si="19"/>
        <v>0</v>
      </c>
      <c r="Y32" s="33">
        <f t="shared" si="20"/>
        <v>0</v>
      </c>
      <c r="Z32" s="88">
        <f t="shared" si="20"/>
        <v>0</v>
      </c>
      <c r="AA32" s="78">
        <f t="shared" si="20"/>
        <v>0</v>
      </c>
      <c r="AB32" s="33">
        <f t="shared" si="20"/>
        <v>0</v>
      </c>
      <c r="AC32" s="36">
        <f t="shared" si="20"/>
        <v>0</v>
      </c>
      <c r="AD32" s="69">
        <f t="shared" si="20"/>
        <v>0</v>
      </c>
      <c r="AE32" s="33">
        <f t="shared" si="20"/>
        <v>0</v>
      </c>
      <c r="AF32" s="88">
        <f t="shared" si="20"/>
        <v>0</v>
      </c>
      <c r="AG32" s="78">
        <f t="shared" si="20"/>
        <v>0</v>
      </c>
      <c r="AH32" s="33">
        <f t="shared" si="20"/>
        <v>0</v>
      </c>
      <c r="AI32" s="36">
        <f t="shared" si="21"/>
        <v>0</v>
      </c>
      <c r="AJ32" s="69">
        <f t="shared" si="21"/>
        <v>0</v>
      </c>
      <c r="AK32" s="33">
        <f t="shared" si="21"/>
        <v>0</v>
      </c>
      <c r="AL32" s="88">
        <f t="shared" si="21"/>
        <v>0</v>
      </c>
      <c r="AM32" s="78">
        <f t="shared" si="21"/>
        <v>0</v>
      </c>
      <c r="AN32" s="33">
        <f t="shared" si="21"/>
        <v>0</v>
      </c>
      <c r="AO32" s="36">
        <f t="shared" si="21"/>
        <v>0</v>
      </c>
      <c r="AP32" s="69">
        <f t="shared" si="21"/>
        <v>0.8</v>
      </c>
      <c r="AQ32" s="33">
        <f t="shared" si="21"/>
        <v>0.4</v>
      </c>
      <c r="AR32" s="88">
        <f t="shared" si="21"/>
        <v>0.4</v>
      </c>
      <c r="AS32" s="100">
        <f t="shared" si="22"/>
        <v>0.4</v>
      </c>
      <c r="AT32" s="54">
        <f t="shared" si="22"/>
        <v>0.4</v>
      </c>
      <c r="AU32" s="55">
        <f t="shared" si="22"/>
        <v>0.4</v>
      </c>
      <c r="AV32" s="74">
        <f t="shared" si="22"/>
        <v>0.8</v>
      </c>
      <c r="AW32" s="47">
        <f t="shared" si="22"/>
        <v>0.8</v>
      </c>
      <c r="AX32" s="55">
        <f t="shared" si="22"/>
        <v>0.8</v>
      </c>
    </row>
    <row r="33" spans="1:50" ht="17.25" customHeight="1">
      <c r="A33" s="59">
        <f t="shared" si="7"/>
        <v>30</v>
      </c>
      <c r="B33" s="60" t="s">
        <v>68</v>
      </c>
      <c r="C33" s="60" t="s">
        <v>133</v>
      </c>
      <c r="D33" s="60" t="s">
        <v>150</v>
      </c>
      <c r="E33" s="61"/>
      <c r="F33" s="60">
        <v>1.5</v>
      </c>
      <c r="G33" s="60" t="s">
        <v>158</v>
      </c>
      <c r="H33" s="60"/>
      <c r="I33" s="60">
        <f t="shared" si="0"/>
        <v>352.5</v>
      </c>
      <c r="J33" s="60">
        <f t="shared" si="1"/>
        <v>181</v>
      </c>
      <c r="K33" s="62">
        <f t="shared" si="10"/>
        <v>6.38025</v>
      </c>
      <c r="L33" s="62">
        <f t="shared" si="2"/>
        <v>2.5521000000000003</v>
      </c>
      <c r="M33" s="62">
        <f t="shared" si="8"/>
        <v>3.82815</v>
      </c>
      <c r="N33" s="67">
        <f t="shared" si="11"/>
        <v>24.3</v>
      </c>
      <c r="O33" s="126">
        <f t="shared" si="19"/>
        <v>0</v>
      </c>
      <c r="P33" s="127">
        <f t="shared" si="19"/>
        <v>1.2000000000000002</v>
      </c>
      <c r="Q33" s="128">
        <f t="shared" si="19"/>
        <v>1.2000000000000002</v>
      </c>
      <c r="R33" s="129">
        <f t="shared" si="19"/>
        <v>1.2000000000000002</v>
      </c>
      <c r="S33" s="127">
        <f t="shared" si="19"/>
        <v>1.2000000000000002</v>
      </c>
      <c r="T33" s="130">
        <f t="shared" si="19"/>
        <v>1.2000000000000002</v>
      </c>
      <c r="U33" s="126">
        <f t="shared" si="19"/>
        <v>1.2000000000000002</v>
      </c>
      <c r="V33" s="131">
        <f t="shared" si="19"/>
        <v>1.8</v>
      </c>
      <c r="W33" s="132">
        <f t="shared" si="19"/>
        <v>1.8</v>
      </c>
      <c r="X33" s="133">
        <f t="shared" si="19"/>
        <v>1.8</v>
      </c>
      <c r="Y33" s="131">
        <f t="shared" si="20"/>
        <v>1.8</v>
      </c>
      <c r="Z33" s="134">
        <f t="shared" si="20"/>
        <v>0</v>
      </c>
      <c r="AA33" s="135">
        <f t="shared" si="20"/>
        <v>0</v>
      </c>
      <c r="AB33" s="61">
        <f t="shared" si="20"/>
        <v>0</v>
      </c>
      <c r="AC33" s="136">
        <f t="shared" si="20"/>
        <v>0</v>
      </c>
      <c r="AD33" s="137">
        <f t="shared" si="20"/>
        <v>0</v>
      </c>
      <c r="AE33" s="61">
        <f t="shared" si="20"/>
        <v>0</v>
      </c>
      <c r="AF33" s="134">
        <f t="shared" si="20"/>
        <v>0</v>
      </c>
      <c r="AG33" s="135">
        <f t="shared" si="20"/>
        <v>0</v>
      </c>
      <c r="AH33" s="61">
        <f t="shared" si="20"/>
        <v>0</v>
      </c>
      <c r="AI33" s="136">
        <f t="shared" si="21"/>
        <v>0</v>
      </c>
      <c r="AJ33" s="137">
        <f t="shared" si="21"/>
        <v>0</v>
      </c>
      <c r="AK33" s="61">
        <f t="shared" si="21"/>
        <v>0</v>
      </c>
      <c r="AL33" s="134">
        <f t="shared" si="21"/>
        <v>0</v>
      </c>
      <c r="AM33" s="135">
        <f t="shared" si="21"/>
        <v>0</v>
      </c>
      <c r="AN33" s="61">
        <f t="shared" si="21"/>
        <v>0</v>
      </c>
      <c r="AO33" s="136">
        <f t="shared" si="21"/>
        <v>0</v>
      </c>
      <c r="AP33" s="137">
        <f t="shared" si="21"/>
        <v>0</v>
      </c>
      <c r="AQ33" s="61">
        <f t="shared" si="21"/>
        <v>0</v>
      </c>
      <c r="AR33" s="138">
        <f t="shared" si="21"/>
        <v>1.2000000000000002</v>
      </c>
      <c r="AS33" s="139">
        <f t="shared" si="22"/>
        <v>0.9</v>
      </c>
      <c r="AT33" s="140">
        <f t="shared" si="22"/>
        <v>0.9</v>
      </c>
      <c r="AU33" s="141">
        <f t="shared" si="22"/>
        <v>0.9</v>
      </c>
      <c r="AV33" s="142">
        <f t="shared" si="22"/>
        <v>3.6</v>
      </c>
      <c r="AW33" s="143">
        <f t="shared" si="22"/>
        <v>1.2000000000000002</v>
      </c>
      <c r="AX33" s="128">
        <f t="shared" si="22"/>
        <v>1.2000000000000002</v>
      </c>
    </row>
    <row r="34" spans="1:50" ht="17.25" customHeight="1">
      <c r="A34" s="149"/>
      <c r="B34" s="150" t="s">
        <v>100</v>
      </c>
      <c r="C34" s="150"/>
      <c r="D34" s="150"/>
      <c r="E34" s="151"/>
      <c r="F34" s="150">
        <f>SUM(F5:F33)</f>
        <v>65</v>
      </c>
      <c r="G34" s="150"/>
      <c r="H34" s="150">
        <f>SUM(H5:H33)</f>
        <v>47.5</v>
      </c>
      <c r="I34" s="150"/>
      <c r="J34" s="150"/>
      <c r="K34" s="152">
        <f>SUM(K5:K33)</f>
        <v>263.11818000000005</v>
      </c>
      <c r="L34" s="152">
        <f>SUM(L5:L33)</f>
        <v>105.24727200000001</v>
      </c>
      <c r="M34" s="152">
        <f>SUM(M5:M33)</f>
        <v>157.870908</v>
      </c>
      <c r="N34" s="153">
        <f>SUM(O34:AX34)</f>
        <v>1271.3000000000002</v>
      </c>
      <c r="O34" s="154">
        <f>SUM(O5:O33)</f>
        <v>12.8</v>
      </c>
      <c r="P34" s="151">
        <f aca="true" t="shared" si="23" ref="P34:AX34">SUM(P5:P33)</f>
        <v>16.900000000000002</v>
      </c>
      <c r="Q34" s="155">
        <f t="shared" si="23"/>
        <v>14.600000000000001</v>
      </c>
      <c r="R34" s="156">
        <f t="shared" si="23"/>
        <v>15.100000000000001</v>
      </c>
      <c r="S34" s="151">
        <f t="shared" si="23"/>
        <v>16.2</v>
      </c>
      <c r="T34" s="157">
        <f t="shared" si="23"/>
        <v>17.3</v>
      </c>
      <c r="U34" s="154">
        <f t="shared" si="23"/>
        <v>23.2</v>
      </c>
      <c r="V34" s="151">
        <f t="shared" si="23"/>
        <v>9.700000000000001</v>
      </c>
      <c r="W34" s="155">
        <f t="shared" si="23"/>
        <v>27</v>
      </c>
      <c r="X34" s="156">
        <f t="shared" si="23"/>
        <v>20.250000000000004</v>
      </c>
      <c r="Y34" s="151">
        <f t="shared" si="23"/>
        <v>25.150000000000002</v>
      </c>
      <c r="Z34" s="157">
        <f t="shared" si="23"/>
        <v>30.2</v>
      </c>
      <c r="AA34" s="154">
        <f t="shared" si="23"/>
        <v>45.6</v>
      </c>
      <c r="AB34" s="151">
        <f t="shared" si="23"/>
        <v>34.4</v>
      </c>
      <c r="AC34" s="155">
        <f t="shared" si="23"/>
        <v>42.2</v>
      </c>
      <c r="AD34" s="156">
        <f t="shared" si="23"/>
        <v>38.5</v>
      </c>
      <c r="AE34" s="151">
        <f t="shared" si="23"/>
        <v>51.99999999999999</v>
      </c>
      <c r="AF34" s="157">
        <f t="shared" si="23"/>
        <v>61.099999999999994</v>
      </c>
      <c r="AG34" s="154">
        <f t="shared" si="23"/>
        <v>40.5</v>
      </c>
      <c r="AH34" s="151">
        <f t="shared" si="23"/>
        <v>44.89999999999999</v>
      </c>
      <c r="AI34" s="155">
        <f t="shared" si="23"/>
        <v>45.800000000000004</v>
      </c>
      <c r="AJ34" s="156">
        <f t="shared" si="23"/>
        <v>50.8</v>
      </c>
      <c r="AK34" s="151">
        <f t="shared" si="23"/>
        <v>45.00000000000001</v>
      </c>
      <c r="AL34" s="157">
        <f t="shared" si="23"/>
        <v>56.199999999999996</v>
      </c>
      <c r="AM34" s="154">
        <f t="shared" si="23"/>
        <v>59.1</v>
      </c>
      <c r="AN34" s="151">
        <f t="shared" si="23"/>
        <v>55.8</v>
      </c>
      <c r="AO34" s="155">
        <f t="shared" si="23"/>
        <v>48</v>
      </c>
      <c r="AP34" s="156">
        <f t="shared" si="23"/>
        <v>53.199999999999996</v>
      </c>
      <c r="AQ34" s="151">
        <f t="shared" si="23"/>
        <v>41</v>
      </c>
      <c r="AR34" s="157">
        <f t="shared" si="23"/>
        <v>43.20000000000001</v>
      </c>
      <c r="AS34" s="154">
        <f t="shared" si="23"/>
        <v>45.2</v>
      </c>
      <c r="AT34" s="151">
        <f t="shared" si="23"/>
        <v>33.2</v>
      </c>
      <c r="AU34" s="155">
        <f t="shared" si="23"/>
        <v>32.49999999999999</v>
      </c>
      <c r="AV34" s="156">
        <f t="shared" si="23"/>
        <v>37.199999999999996</v>
      </c>
      <c r="AW34" s="151">
        <f t="shared" si="23"/>
        <v>19.799999999999997</v>
      </c>
      <c r="AX34" s="155">
        <f t="shared" si="23"/>
        <v>17.699999999999996</v>
      </c>
    </row>
    <row r="35" spans="1:50" ht="7.5" customHeight="1">
      <c r="A35" s="122"/>
      <c r="B35" s="123"/>
      <c r="C35" s="123"/>
      <c r="D35" s="123"/>
      <c r="E35" s="113"/>
      <c r="F35" s="123"/>
      <c r="G35" s="123"/>
      <c r="H35" s="123"/>
      <c r="I35" s="123"/>
      <c r="J35" s="123"/>
      <c r="K35" s="124"/>
      <c r="L35" s="124"/>
      <c r="M35" s="124"/>
      <c r="N35" s="125"/>
      <c r="O35" s="144"/>
      <c r="P35" s="145"/>
      <c r="Q35" s="146"/>
      <c r="R35" s="147"/>
      <c r="S35" s="145"/>
      <c r="T35" s="148"/>
      <c r="U35" s="144"/>
      <c r="V35" s="145"/>
      <c r="W35" s="146"/>
      <c r="X35" s="147"/>
      <c r="Y35" s="145"/>
      <c r="Z35" s="148"/>
      <c r="AA35" s="144"/>
      <c r="AB35" s="145"/>
      <c r="AC35" s="146"/>
      <c r="AD35" s="147"/>
      <c r="AE35" s="145"/>
      <c r="AF35" s="148"/>
      <c r="AG35" s="144"/>
      <c r="AH35" s="145"/>
      <c r="AI35" s="146"/>
      <c r="AJ35" s="147"/>
      <c r="AK35" s="145"/>
      <c r="AL35" s="148"/>
      <c r="AM35" s="144"/>
      <c r="AN35" s="145"/>
      <c r="AO35" s="146"/>
      <c r="AP35" s="147"/>
      <c r="AQ35" s="145"/>
      <c r="AR35" s="148"/>
      <c r="AS35" s="144"/>
      <c r="AT35" s="145"/>
      <c r="AU35" s="146"/>
      <c r="AV35" s="147"/>
      <c r="AW35" s="145"/>
      <c r="AX35" s="146"/>
    </row>
    <row r="36" spans="1:50" ht="17.25" customHeight="1">
      <c r="A36" s="31"/>
      <c r="B36" s="32" t="s">
        <v>105</v>
      </c>
      <c r="C36" s="32"/>
      <c r="D36" s="32"/>
      <c r="E36" s="33"/>
      <c r="F36" s="32"/>
      <c r="G36" s="32"/>
      <c r="H36" s="32"/>
      <c r="I36" s="32"/>
      <c r="J36" s="32"/>
      <c r="K36" s="37"/>
      <c r="L36" s="37"/>
      <c r="M36" s="37"/>
      <c r="N36" s="66">
        <f>SUM(O36:AX36)</f>
        <v>504</v>
      </c>
      <c r="O36" s="85">
        <v>14</v>
      </c>
      <c r="P36" s="56">
        <v>14</v>
      </c>
      <c r="Q36" s="57">
        <v>14</v>
      </c>
      <c r="R36" s="75">
        <v>14</v>
      </c>
      <c r="S36" s="56">
        <v>14</v>
      </c>
      <c r="T36" s="95">
        <v>14</v>
      </c>
      <c r="U36" s="85">
        <v>14</v>
      </c>
      <c r="V36" s="56">
        <v>14</v>
      </c>
      <c r="W36" s="57">
        <v>14</v>
      </c>
      <c r="X36" s="75">
        <v>14</v>
      </c>
      <c r="Y36" s="56">
        <v>14</v>
      </c>
      <c r="Z36" s="95">
        <v>14</v>
      </c>
      <c r="AA36" s="85">
        <v>14</v>
      </c>
      <c r="AB36" s="56">
        <v>14</v>
      </c>
      <c r="AC36" s="57">
        <v>14</v>
      </c>
      <c r="AD36" s="75">
        <v>14</v>
      </c>
      <c r="AE36" s="56">
        <v>14</v>
      </c>
      <c r="AF36" s="95">
        <v>14</v>
      </c>
      <c r="AG36" s="85">
        <v>14</v>
      </c>
      <c r="AH36" s="56">
        <v>14</v>
      </c>
      <c r="AI36" s="57">
        <v>14</v>
      </c>
      <c r="AJ36" s="75">
        <v>14</v>
      </c>
      <c r="AK36" s="56">
        <v>14</v>
      </c>
      <c r="AL36" s="95">
        <v>14</v>
      </c>
      <c r="AM36" s="85">
        <v>14</v>
      </c>
      <c r="AN36" s="56">
        <v>14</v>
      </c>
      <c r="AO36" s="57">
        <v>14</v>
      </c>
      <c r="AP36" s="75">
        <v>14</v>
      </c>
      <c r="AQ36" s="56">
        <v>14</v>
      </c>
      <c r="AR36" s="95">
        <v>14</v>
      </c>
      <c r="AS36" s="85">
        <v>14</v>
      </c>
      <c r="AT36" s="56">
        <v>14</v>
      </c>
      <c r="AU36" s="57">
        <v>14</v>
      </c>
      <c r="AV36" s="75">
        <v>14</v>
      </c>
      <c r="AW36" s="56">
        <v>14</v>
      </c>
      <c r="AX36" s="57">
        <v>14</v>
      </c>
    </row>
    <row r="37" spans="1:50" ht="17.25" customHeight="1">
      <c r="A37" s="31"/>
      <c r="B37" s="32" t="s">
        <v>106</v>
      </c>
      <c r="C37" s="32"/>
      <c r="D37" s="32"/>
      <c r="E37" s="33"/>
      <c r="F37" s="32"/>
      <c r="G37" s="32"/>
      <c r="H37" s="32"/>
      <c r="I37" s="32"/>
      <c r="J37" s="32"/>
      <c r="K37" s="37"/>
      <c r="L37" s="37"/>
      <c r="M37" s="37"/>
      <c r="N37" s="66">
        <f>SUM(O37:AX37)</f>
        <v>360</v>
      </c>
      <c r="O37" s="85">
        <v>10</v>
      </c>
      <c r="P37" s="56">
        <v>10</v>
      </c>
      <c r="Q37" s="57">
        <v>10</v>
      </c>
      <c r="R37" s="75">
        <v>10</v>
      </c>
      <c r="S37" s="56">
        <v>10</v>
      </c>
      <c r="T37" s="95">
        <v>10</v>
      </c>
      <c r="U37" s="85">
        <v>10</v>
      </c>
      <c r="V37" s="56">
        <v>10</v>
      </c>
      <c r="W37" s="57">
        <v>10</v>
      </c>
      <c r="X37" s="75">
        <v>10</v>
      </c>
      <c r="Y37" s="56">
        <v>10</v>
      </c>
      <c r="Z37" s="95">
        <v>10</v>
      </c>
      <c r="AA37" s="85">
        <v>10</v>
      </c>
      <c r="AB37" s="56">
        <v>10</v>
      </c>
      <c r="AC37" s="57">
        <v>10</v>
      </c>
      <c r="AD37" s="75">
        <v>10</v>
      </c>
      <c r="AE37" s="56">
        <v>10</v>
      </c>
      <c r="AF37" s="95">
        <v>10</v>
      </c>
      <c r="AG37" s="85">
        <v>10</v>
      </c>
      <c r="AH37" s="56">
        <v>10</v>
      </c>
      <c r="AI37" s="57">
        <v>10</v>
      </c>
      <c r="AJ37" s="75">
        <v>10</v>
      </c>
      <c r="AK37" s="56">
        <v>10</v>
      </c>
      <c r="AL37" s="95">
        <v>10</v>
      </c>
      <c r="AM37" s="85">
        <v>10</v>
      </c>
      <c r="AN37" s="56">
        <v>10</v>
      </c>
      <c r="AO37" s="57">
        <v>10</v>
      </c>
      <c r="AP37" s="75">
        <v>10</v>
      </c>
      <c r="AQ37" s="56">
        <v>10</v>
      </c>
      <c r="AR37" s="95">
        <v>10</v>
      </c>
      <c r="AS37" s="85">
        <v>10</v>
      </c>
      <c r="AT37" s="56">
        <v>10</v>
      </c>
      <c r="AU37" s="57">
        <v>10</v>
      </c>
      <c r="AV37" s="75">
        <v>10</v>
      </c>
      <c r="AW37" s="56">
        <v>10</v>
      </c>
      <c r="AX37" s="57">
        <v>10</v>
      </c>
    </row>
    <row r="38" spans="1:50" ht="4.5" customHeight="1">
      <c r="A38" s="158"/>
      <c r="B38" s="159"/>
      <c r="C38" s="159"/>
      <c r="D38" s="159"/>
      <c r="E38" s="160"/>
      <c r="F38" s="159"/>
      <c r="G38" s="159"/>
      <c r="H38" s="159"/>
      <c r="I38" s="159"/>
      <c r="J38" s="159"/>
      <c r="K38" s="161"/>
      <c r="L38" s="161"/>
      <c r="M38" s="161"/>
      <c r="N38" s="162"/>
      <c r="O38" s="163"/>
      <c r="P38" s="164"/>
      <c r="Q38" s="165"/>
      <c r="R38" s="166"/>
      <c r="S38" s="164"/>
      <c r="T38" s="167"/>
      <c r="U38" s="163"/>
      <c r="V38" s="164"/>
      <c r="W38" s="165"/>
      <c r="X38" s="166"/>
      <c r="Y38" s="164"/>
      <c r="Z38" s="167"/>
      <c r="AA38" s="163"/>
      <c r="AB38" s="164"/>
      <c r="AC38" s="165"/>
      <c r="AD38" s="166"/>
      <c r="AE38" s="164"/>
      <c r="AF38" s="167"/>
      <c r="AG38" s="163"/>
      <c r="AH38" s="164"/>
      <c r="AI38" s="165"/>
      <c r="AJ38" s="166"/>
      <c r="AK38" s="164"/>
      <c r="AL38" s="167"/>
      <c r="AM38" s="163"/>
      <c r="AN38" s="164"/>
      <c r="AO38" s="165"/>
      <c r="AP38" s="166"/>
      <c r="AQ38" s="164"/>
      <c r="AR38" s="167"/>
      <c r="AS38" s="163"/>
      <c r="AT38" s="164"/>
      <c r="AU38" s="165"/>
      <c r="AV38" s="166"/>
      <c r="AW38" s="164"/>
      <c r="AX38" s="165"/>
    </row>
    <row r="39" spans="1:50" ht="17.25" customHeight="1">
      <c r="A39" s="149"/>
      <c r="B39" s="150" t="s">
        <v>92</v>
      </c>
      <c r="C39" s="150"/>
      <c r="D39" s="150"/>
      <c r="E39" s="151"/>
      <c r="F39" s="152"/>
      <c r="G39" s="152"/>
      <c r="H39" s="152"/>
      <c r="I39" s="150"/>
      <c r="J39" s="150"/>
      <c r="K39" s="152"/>
      <c r="L39" s="152"/>
      <c r="M39" s="152"/>
      <c r="N39" s="153">
        <f>SUM(O39:AX39)</f>
        <v>2135.3</v>
      </c>
      <c r="O39" s="168">
        <f>O34+O36+O37</f>
        <v>36.8</v>
      </c>
      <c r="P39" s="169">
        <f aca="true" t="shared" si="24" ref="P39:AX39">P34+P36+P37</f>
        <v>40.900000000000006</v>
      </c>
      <c r="Q39" s="170">
        <f t="shared" si="24"/>
        <v>38.6</v>
      </c>
      <c r="R39" s="171">
        <f t="shared" si="24"/>
        <v>39.1</v>
      </c>
      <c r="S39" s="169">
        <f t="shared" si="24"/>
        <v>40.2</v>
      </c>
      <c r="T39" s="153">
        <f t="shared" si="24"/>
        <v>41.3</v>
      </c>
      <c r="U39" s="168">
        <f t="shared" si="24"/>
        <v>47.2</v>
      </c>
      <c r="V39" s="169">
        <f t="shared" si="24"/>
        <v>33.7</v>
      </c>
      <c r="W39" s="170">
        <f t="shared" si="24"/>
        <v>51</v>
      </c>
      <c r="X39" s="171">
        <f t="shared" si="24"/>
        <v>44.25</v>
      </c>
      <c r="Y39" s="169">
        <f t="shared" si="24"/>
        <v>49.150000000000006</v>
      </c>
      <c r="Z39" s="153">
        <f t="shared" si="24"/>
        <v>54.2</v>
      </c>
      <c r="AA39" s="168">
        <f t="shared" si="24"/>
        <v>69.6</v>
      </c>
      <c r="AB39" s="169">
        <f t="shared" si="24"/>
        <v>58.4</v>
      </c>
      <c r="AC39" s="170">
        <f t="shared" si="24"/>
        <v>66.2</v>
      </c>
      <c r="AD39" s="171">
        <f t="shared" si="24"/>
        <v>62.5</v>
      </c>
      <c r="AE39" s="169">
        <f t="shared" si="24"/>
        <v>76</v>
      </c>
      <c r="AF39" s="153">
        <f t="shared" si="24"/>
        <v>85.1</v>
      </c>
      <c r="AG39" s="168">
        <f t="shared" si="24"/>
        <v>64.5</v>
      </c>
      <c r="AH39" s="169">
        <f t="shared" si="24"/>
        <v>68.89999999999999</v>
      </c>
      <c r="AI39" s="170">
        <f t="shared" si="24"/>
        <v>69.80000000000001</v>
      </c>
      <c r="AJ39" s="171">
        <f t="shared" si="24"/>
        <v>74.8</v>
      </c>
      <c r="AK39" s="169">
        <f t="shared" si="24"/>
        <v>69</v>
      </c>
      <c r="AL39" s="153">
        <f t="shared" si="24"/>
        <v>80.19999999999999</v>
      </c>
      <c r="AM39" s="168">
        <f t="shared" si="24"/>
        <v>83.1</v>
      </c>
      <c r="AN39" s="169">
        <f t="shared" si="24"/>
        <v>79.8</v>
      </c>
      <c r="AO39" s="170">
        <f t="shared" si="24"/>
        <v>72</v>
      </c>
      <c r="AP39" s="171">
        <f t="shared" si="24"/>
        <v>77.19999999999999</v>
      </c>
      <c r="AQ39" s="169">
        <f t="shared" si="24"/>
        <v>65</v>
      </c>
      <c r="AR39" s="153">
        <f t="shared" si="24"/>
        <v>67.20000000000002</v>
      </c>
      <c r="AS39" s="168">
        <f t="shared" si="24"/>
        <v>69.2</v>
      </c>
      <c r="AT39" s="169">
        <f t="shared" si="24"/>
        <v>57.2</v>
      </c>
      <c r="AU39" s="170">
        <f t="shared" si="24"/>
        <v>56.49999999999999</v>
      </c>
      <c r="AV39" s="171">
        <f t="shared" si="24"/>
        <v>61.199999999999996</v>
      </c>
      <c r="AW39" s="169">
        <f t="shared" si="24"/>
        <v>43.8</v>
      </c>
      <c r="AX39" s="170">
        <f t="shared" si="24"/>
        <v>41.699999999999996</v>
      </c>
    </row>
    <row r="40" spans="1:50" ht="6" customHeight="1">
      <c r="A40" s="172"/>
      <c r="B40" s="173"/>
      <c r="C40" s="173"/>
      <c r="D40" s="173"/>
      <c r="E40" s="174"/>
      <c r="F40" s="175"/>
      <c r="G40" s="175"/>
      <c r="H40" s="175"/>
      <c r="I40" s="173"/>
      <c r="J40" s="173"/>
      <c r="K40" s="175"/>
      <c r="L40" s="175"/>
      <c r="M40" s="175"/>
      <c r="N40" s="176"/>
      <c r="O40" s="177"/>
      <c r="P40" s="178"/>
      <c r="Q40" s="179"/>
      <c r="R40" s="180"/>
      <c r="S40" s="178"/>
      <c r="T40" s="176"/>
      <c r="U40" s="177"/>
      <c r="V40" s="178"/>
      <c r="W40" s="179"/>
      <c r="X40" s="180"/>
      <c r="Y40" s="178"/>
      <c r="Z40" s="176"/>
      <c r="AA40" s="177"/>
      <c r="AB40" s="178"/>
      <c r="AC40" s="179"/>
      <c r="AD40" s="180"/>
      <c r="AE40" s="178"/>
      <c r="AF40" s="176"/>
      <c r="AG40" s="177"/>
      <c r="AH40" s="178"/>
      <c r="AI40" s="179"/>
      <c r="AJ40" s="180"/>
      <c r="AK40" s="178"/>
      <c r="AL40" s="176"/>
      <c r="AM40" s="177"/>
      <c r="AN40" s="178"/>
      <c r="AO40" s="179"/>
      <c r="AP40" s="180"/>
      <c r="AQ40" s="178"/>
      <c r="AR40" s="176"/>
      <c r="AS40" s="177"/>
      <c r="AT40" s="178"/>
      <c r="AU40" s="179"/>
      <c r="AV40" s="180"/>
      <c r="AW40" s="178"/>
      <c r="AX40" s="179"/>
    </row>
    <row r="41" spans="1:50" ht="17.25" customHeight="1">
      <c r="A41" s="25"/>
      <c r="B41" s="26" t="s">
        <v>107</v>
      </c>
      <c r="C41" s="26"/>
      <c r="D41" s="26"/>
      <c r="E41" s="27"/>
      <c r="F41" s="26"/>
      <c r="G41" s="26"/>
      <c r="H41" s="26"/>
      <c r="I41" s="26"/>
      <c r="J41" s="26"/>
      <c r="K41" s="28"/>
      <c r="L41" s="28"/>
      <c r="M41" s="28"/>
      <c r="N41" s="186">
        <f>SUM(O41:AX41)</f>
        <v>2304</v>
      </c>
      <c r="O41" s="187">
        <v>64</v>
      </c>
      <c r="P41" s="188">
        <v>64</v>
      </c>
      <c r="Q41" s="189">
        <v>64</v>
      </c>
      <c r="R41" s="190">
        <v>64</v>
      </c>
      <c r="S41" s="188">
        <v>64</v>
      </c>
      <c r="T41" s="186">
        <v>64</v>
      </c>
      <c r="U41" s="187">
        <v>64</v>
      </c>
      <c r="V41" s="188">
        <v>64</v>
      </c>
      <c r="W41" s="189">
        <v>64</v>
      </c>
      <c r="X41" s="190">
        <v>64</v>
      </c>
      <c r="Y41" s="188">
        <v>64</v>
      </c>
      <c r="Z41" s="186">
        <v>64</v>
      </c>
      <c r="AA41" s="187">
        <v>64</v>
      </c>
      <c r="AB41" s="188">
        <v>64</v>
      </c>
      <c r="AC41" s="189">
        <v>64</v>
      </c>
      <c r="AD41" s="190">
        <v>64</v>
      </c>
      <c r="AE41" s="188">
        <v>64</v>
      </c>
      <c r="AF41" s="186">
        <v>64</v>
      </c>
      <c r="AG41" s="187">
        <v>64</v>
      </c>
      <c r="AH41" s="188">
        <v>64</v>
      </c>
      <c r="AI41" s="189">
        <v>64</v>
      </c>
      <c r="AJ41" s="190">
        <v>64</v>
      </c>
      <c r="AK41" s="188">
        <v>64</v>
      </c>
      <c r="AL41" s="186">
        <v>64</v>
      </c>
      <c r="AM41" s="187">
        <v>64</v>
      </c>
      <c r="AN41" s="188">
        <v>64</v>
      </c>
      <c r="AO41" s="189">
        <v>64</v>
      </c>
      <c r="AP41" s="190">
        <v>64</v>
      </c>
      <c r="AQ41" s="188">
        <v>64</v>
      </c>
      <c r="AR41" s="186">
        <v>64</v>
      </c>
      <c r="AS41" s="187">
        <v>64</v>
      </c>
      <c r="AT41" s="188">
        <v>64</v>
      </c>
      <c r="AU41" s="189">
        <v>64</v>
      </c>
      <c r="AV41" s="190">
        <v>64</v>
      </c>
      <c r="AW41" s="188">
        <v>64</v>
      </c>
      <c r="AX41" s="189">
        <v>64</v>
      </c>
    </row>
    <row r="42" spans="1:50" ht="17.25" customHeight="1">
      <c r="A42" s="31"/>
      <c r="B42" s="32" t="s">
        <v>98</v>
      </c>
      <c r="C42" s="32"/>
      <c r="D42" s="32"/>
      <c r="E42" s="33"/>
      <c r="F42" s="32"/>
      <c r="G42" s="32"/>
      <c r="H42" s="32"/>
      <c r="I42" s="32"/>
      <c r="J42" s="32">
        <v>700</v>
      </c>
      <c r="K42" s="37"/>
      <c r="L42" s="37">
        <f>N42*J42/10000</f>
        <v>13.86</v>
      </c>
      <c r="M42" s="37"/>
      <c r="N42" s="66">
        <f>SUM(O42:AX42)</f>
        <v>198</v>
      </c>
      <c r="O42" s="86"/>
      <c r="P42" s="38"/>
      <c r="Q42" s="58"/>
      <c r="R42" s="76"/>
      <c r="S42" s="38"/>
      <c r="T42" s="66"/>
      <c r="U42" s="86"/>
      <c r="V42" s="38"/>
      <c r="W42" s="58"/>
      <c r="X42" s="76"/>
      <c r="Y42" s="38"/>
      <c r="Z42" s="66"/>
      <c r="AA42" s="86">
        <v>6</v>
      </c>
      <c r="AB42" s="38"/>
      <c r="AC42" s="58">
        <v>6</v>
      </c>
      <c r="AD42" s="76"/>
      <c r="AE42" s="38">
        <v>12</v>
      </c>
      <c r="AF42" s="66">
        <v>24</v>
      </c>
      <c r="AG42" s="86">
        <v>6</v>
      </c>
      <c r="AH42" s="38">
        <v>6</v>
      </c>
      <c r="AI42" s="58">
        <v>6</v>
      </c>
      <c r="AJ42" s="76">
        <v>12</v>
      </c>
      <c r="AK42" s="38">
        <v>12</v>
      </c>
      <c r="AL42" s="66">
        <v>18</v>
      </c>
      <c r="AM42" s="86">
        <v>24</v>
      </c>
      <c r="AN42" s="38">
        <v>18</v>
      </c>
      <c r="AO42" s="58">
        <v>12</v>
      </c>
      <c r="AP42" s="76">
        <v>18</v>
      </c>
      <c r="AQ42" s="38">
        <v>6</v>
      </c>
      <c r="AR42" s="66">
        <v>6</v>
      </c>
      <c r="AS42" s="86">
        <v>6</v>
      </c>
      <c r="AT42" s="38"/>
      <c r="AU42" s="58"/>
      <c r="AV42" s="76"/>
      <c r="AW42" s="38"/>
      <c r="AX42" s="58"/>
    </row>
    <row r="43" spans="1:50" ht="17.25" customHeight="1">
      <c r="A43" s="59"/>
      <c r="B43" s="60" t="s">
        <v>99</v>
      </c>
      <c r="C43" s="60"/>
      <c r="D43" s="60"/>
      <c r="E43" s="61"/>
      <c r="F43" s="60"/>
      <c r="G43" s="60"/>
      <c r="H43" s="60"/>
      <c r="I43" s="60"/>
      <c r="J43" s="60"/>
      <c r="K43" s="62"/>
      <c r="L43" s="62"/>
      <c r="M43" s="62"/>
      <c r="N43" s="67">
        <f>SUM(O43:AX43)</f>
        <v>2502</v>
      </c>
      <c r="O43" s="191">
        <f>O41+O42</f>
        <v>64</v>
      </c>
      <c r="P43" s="63">
        <f aca="true" t="shared" si="25" ref="P43:AX43">P41+P42</f>
        <v>64</v>
      </c>
      <c r="Q43" s="192">
        <f t="shared" si="25"/>
        <v>64</v>
      </c>
      <c r="R43" s="193">
        <f t="shared" si="25"/>
        <v>64</v>
      </c>
      <c r="S43" s="63">
        <f t="shared" si="25"/>
        <v>64</v>
      </c>
      <c r="T43" s="67">
        <f t="shared" si="25"/>
        <v>64</v>
      </c>
      <c r="U43" s="191">
        <f t="shared" si="25"/>
        <v>64</v>
      </c>
      <c r="V43" s="63">
        <f t="shared" si="25"/>
        <v>64</v>
      </c>
      <c r="W43" s="192">
        <f t="shared" si="25"/>
        <v>64</v>
      </c>
      <c r="X43" s="193">
        <f t="shared" si="25"/>
        <v>64</v>
      </c>
      <c r="Y43" s="63">
        <f t="shared" si="25"/>
        <v>64</v>
      </c>
      <c r="Z43" s="67">
        <f t="shared" si="25"/>
        <v>64</v>
      </c>
      <c r="AA43" s="191">
        <f t="shared" si="25"/>
        <v>70</v>
      </c>
      <c r="AB43" s="63">
        <f t="shared" si="25"/>
        <v>64</v>
      </c>
      <c r="AC43" s="192">
        <f t="shared" si="25"/>
        <v>70</v>
      </c>
      <c r="AD43" s="193">
        <f t="shared" si="25"/>
        <v>64</v>
      </c>
      <c r="AE43" s="63">
        <f t="shared" si="25"/>
        <v>76</v>
      </c>
      <c r="AF43" s="67">
        <f t="shared" si="25"/>
        <v>88</v>
      </c>
      <c r="AG43" s="191">
        <f t="shared" si="25"/>
        <v>70</v>
      </c>
      <c r="AH43" s="63">
        <f t="shared" si="25"/>
        <v>70</v>
      </c>
      <c r="AI43" s="192">
        <f t="shared" si="25"/>
        <v>70</v>
      </c>
      <c r="AJ43" s="193">
        <f t="shared" si="25"/>
        <v>76</v>
      </c>
      <c r="AK43" s="63">
        <f t="shared" si="25"/>
        <v>76</v>
      </c>
      <c r="AL43" s="67">
        <f t="shared" si="25"/>
        <v>82</v>
      </c>
      <c r="AM43" s="191">
        <f t="shared" si="25"/>
        <v>88</v>
      </c>
      <c r="AN43" s="63">
        <f t="shared" si="25"/>
        <v>82</v>
      </c>
      <c r="AO43" s="192">
        <f t="shared" si="25"/>
        <v>76</v>
      </c>
      <c r="AP43" s="193">
        <f t="shared" si="25"/>
        <v>82</v>
      </c>
      <c r="AQ43" s="63">
        <f t="shared" si="25"/>
        <v>70</v>
      </c>
      <c r="AR43" s="67">
        <f t="shared" si="25"/>
        <v>70</v>
      </c>
      <c r="AS43" s="191">
        <f t="shared" si="25"/>
        <v>70</v>
      </c>
      <c r="AT43" s="63">
        <f t="shared" si="25"/>
        <v>64</v>
      </c>
      <c r="AU43" s="192">
        <f t="shared" si="25"/>
        <v>64</v>
      </c>
      <c r="AV43" s="193">
        <f t="shared" si="25"/>
        <v>64</v>
      </c>
      <c r="AW43" s="63">
        <f t="shared" si="25"/>
        <v>64</v>
      </c>
      <c r="AX43" s="192">
        <f t="shared" si="25"/>
        <v>64</v>
      </c>
    </row>
    <row r="44" spans="1:50" ht="17.25" customHeight="1">
      <c r="A44" s="181"/>
      <c r="B44" s="182"/>
      <c r="C44" s="182"/>
      <c r="D44" s="182"/>
      <c r="E44" s="183"/>
      <c r="F44" s="182"/>
      <c r="G44" s="182"/>
      <c r="H44" s="182"/>
      <c r="I44" s="182"/>
      <c r="J44" s="182"/>
      <c r="K44" s="184">
        <f>K34</f>
        <v>263.11818000000005</v>
      </c>
      <c r="L44" s="184">
        <f>L34+L42</f>
        <v>119.10727200000001</v>
      </c>
      <c r="M44" s="184">
        <f>K44-L44</f>
        <v>144.01090800000003</v>
      </c>
      <c r="N44" s="185">
        <f>SUM(O44:AX44)</f>
        <v>2502</v>
      </c>
      <c r="O44" s="260">
        <f>SUM(O43:Q43)</f>
        <v>192</v>
      </c>
      <c r="P44" s="261"/>
      <c r="Q44" s="262"/>
      <c r="R44" s="263">
        <f>SUM(R43:T43)</f>
        <v>192</v>
      </c>
      <c r="S44" s="261"/>
      <c r="T44" s="264"/>
      <c r="U44" s="260">
        <f>SUM(U43:W43)</f>
        <v>192</v>
      </c>
      <c r="V44" s="261"/>
      <c r="W44" s="262"/>
      <c r="X44" s="263">
        <f>SUM(X43:Z43)</f>
        <v>192</v>
      </c>
      <c r="Y44" s="261"/>
      <c r="Z44" s="264"/>
      <c r="AA44" s="260">
        <f>SUM(AA43:AC43)</f>
        <v>204</v>
      </c>
      <c r="AB44" s="261"/>
      <c r="AC44" s="262"/>
      <c r="AD44" s="263">
        <f>SUM(AD43:AF43)</f>
        <v>228</v>
      </c>
      <c r="AE44" s="261"/>
      <c r="AF44" s="264"/>
      <c r="AG44" s="260">
        <f>SUM(AG43:AI43)</f>
        <v>210</v>
      </c>
      <c r="AH44" s="261"/>
      <c r="AI44" s="262"/>
      <c r="AJ44" s="263">
        <f>SUM(AJ43:AL43)</f>
        <v>234</v>
      </c>
      <c r="AK44" s="261"/>
      <c r="AL44" s="264"/>
      <c r="AM44" s="260">
        <f>SUM(AM43:AO43)</f>
        <v>246</v>
      </c>
      <c r="AN44" s="261"/>
      <c r="AO44" s="262"/>
      <c r="AP44" s="263">
        <f>SUM(AP43:AR43)</f>
        <v>222</v>
      </c>
      <c r="AQ44" s="261"/>
      <c r="AR44" s="264"/>
      <c r="AS44" s="260">
        <f>SUM(AS43:AU43)</f>
        <v>198</v>
      </c>
      <c r="AT44" s="261"/>
      <c r="AU44" s="262"/>
      <c r="AV44" s="263">
        <f>SUM(AV43:AX43)</f>
        <v>192</v>
      </c>
      <c r="AW44" s="261"/>
      <c r="AX44" s="262"/>
    </row>
    <row r="45" spans="14:50" ht="17.25" customHeight="1"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6:14" ht="17.25" customHeight="1">
      <c r="F46" t="s">
        <v>175</v>
      </c>
      <c r="K46" t="s">
        <v>101</v>
      </c>
      <c r="L46" t="s">
        <v>102</v>
      </c>
      <c r="N46" s="3"/>
    </row>
    <row r="47" spans="6:14" ht="17.25" customHeight="1">
      <c r="F47" s="11" t="s">
        <v>19</v>
      </c>
      <c r="G47" s="12"/>
      <c r="H47" s="5"/>
      <c r="I47" s="6"/>
      <c r="K47" t="s">
        <v>103</v>
      </c>
      <c r="L47" t="s">
        <v>104</v>
      </c>
      <c r="N47" s="3"/>
    </row>
    <row r="48" spans="6:14" ht="17.25" customHeight="1">
      <c r="F48" s="13" t="s">
        <v>15</v>
      </c>
      <c r="G48" s="14"/>
      <c r="H48" s="7" t="s">
        <v>173</v>
      </c>
      <c r="I48" s="8"/>
      <c r="K48" t="s">
        <v>108</v>
      </c>
      <c r="L48" t="s">
        <v>109</v>
      </c>
      <c r="N48" s="3"/>
    </row>
    <row r="49" spans="6:14" ht="17.25" customHeight="1">
      <c r="F49" s="15" t="s">
        <v>16</v>
      </c>
      <c r="G49" s="24"/>
      <c r="H49" s="5"/>
      <c r="I49" s="6"/>
      <c r="N49" s="3"/>
    </row>
    <row r="50" spans="6:14" ht="17.25" customHeight="1">
      <c r="F50" s="16" t="s">
        <v>76</v>
      </c>
      <c r="G50" s="17"/>
      <c r="H50" s="9" t="s">
        <v>174</v>
      </c>
      <c r="I50" s="10"/>
      <c r="N50" s="3"/>
    </row>
    <row r="51" spans="6:14" ht="17.25" customHeight="1">
      <c r="F51" s="18" t="s">
        <v>17</v>
      </c>
      <c r="G51" s="19"/>
      <c r="H51" s="5"/>
      <c r="I51" s="6"/>
      <c r="N51" s="3"/>
    </row>
    <row r="52" spans="6:9" ht="17.25" customHeight="1">
      <c r="F52" s="20" t="s">
        <v>110</v>
      </c>
      <c r="G52" s="21"/>
      <c r="H52" s="5"/>
      <c r="I52" s="6"/>
    </row>
    <row r="53" spans="6:9" ht="17.25" customHeight="1">
      <c r="F53" s="22" t="s">
        <v>111</v>
      </c>
      <c r="G53" s="23"/>
      <c r="H53" s="5"/>
      <c r="I53" s="6"/>
    </row>
    <row r="54" ht="17.25" customHeight="1"/>
  </sheetData>
  <mergeCells count="12">
    <mergeCell ref="AM44:AO44"/>
    <mergeCell ref="AP44:AR44"/>
    <mergeCell ref="AS44:AU44"/>
    <mergeCell ref="AV44:AX44"/>
    <mergeCell ref="AA44:AC44"/>
    <mergeCell ref="AD44:AF44"/>
    <mergeCell ref="AG44:AI44"/>
    <mergeCell ref="AJ44:AL44"/>
    <mergeCell ref="O44:Q44"/>
    <mergeCell ref="R44:T44"/>
    <mergeCell ref="U44:W44"/>
    <mergeCell ref="X44:Z44"/>
  </mergeCells>
  <conditionalFormatting sqref="O39:AX39">
    <cfRule type="expression" priority="1" dxfId="0" stopIfTrue="1">
      <formula>O39&gt;O43</formula>
    </cfRule>
  </conditionalFormatting>
  <conditionalFormatting sqref="O40:AX40">
    <cfRule type="cellIs" priority="2" dxfId="0" operator="greaterThan" stopIfTrue="1">
      <formula>48</formula>
    </cfRule>
  </conditionalFormatting>
  <conditionalFormatting sqref="O5:AX34">
    <cfRule type="cellIs" priority="3" dxfId="2" operator="equal" stopIfTrue="1">
      <formula>0</formula>
    </cfRule>
  </conditionalFormatting>
  <printOptions/>
  <pageMargins left="0.75" right="0.75" top="1" bottom="1" header="0.512" footer="0.512"/>
  <pageSetup fitToHeight="1" fitToWidth="1" horizontalDpi="600" verticalDpi="600" orientation="landscape" paperSize="9" scale="55" r:id="rId1"/>
  <headerFooter alignWithMargins="0">
    <oddHeader>&amp;C&amp;F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takeyuki</dc:creator>
  <cp:keywords/>
  <dc:description/>
  <cp:lastModifiedBy>takeyuki</cp:lastModifiedBy>
  <cp:lastPrinted>2011-12-16T14:05:35Z</cp:lastPrinted>
  <dcterms:created xsi:type="dcterms:W3CDTF">2010-11-28T13:30:12Z</dcterms:created>
  <dcterms:modified xsi:type="dcterms:W3CDTF">2011-12-16T14:31:28Z</dcterms:modified>
  <cp:category/>
  <cp:version/>
  <cp:contentType/>
  <cp:contentStatus/>
</cp:coreProperties>
</file>